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wnloads\"/>
    </mc:Choice>
  </mc:AlternateContent>
  <xr:revisionPtr revIDLastSave="0" documentId="8_{5D88515B-CCF8-43E4-A07D-913744ADB8C5}" xr6:coauthVersionLast="47" xr6:coauthVersionMax="47" xr10:uidLastSave="{00000000-0000-0000-0000-000000000000}"/>
  <workbookProtection workbookAlgorithmName="SHA-512" workbookHashValue="d7b84JgZlcmkh1ZkpjaJhHA4weuoz4wnZS5fJrL2WAIyULv5K49jh7W8Dh5fHzuJ8BigxaUGnXiMEH8uPZYotw==" workbookSaltValue="k/GNTsD5P1aURiRuk19oLA==" workbookSpinCount="100000" lockStructure="1"/>
  <bookViews>
    <workbookView xWindow="-120" yWindow="-120" windowWidth="29040" windowHeight="15840" firstSheet="1" activeTab="1" xr2:uid="{F01E7AC7-CDAF-4C0A-84D5-FBAA6BE887D6}"/>
  </bookViews>
  <sheets>
    <sheet name="Blad1" sheetId="4" state="hidden" r:id="rId1"/>
    <sheet name="SAVE lijmcalculator" sheetId="3" r:id="rId2"/>
  </sheets>
  <definedNames>
    <definedName name="_C100">INDIRECT(Blad1!$J$5)</definedName>
    <definedName name="_C100_PLUS">'SAVE lijmcalculator'!$P$2:$P$5</definedName>
    <definedName name="_C200">INDIRECT(Blad1!$J$2)</definedName>
    <definedName name="_M50">INDIRECT(Blad1!$J$3)</definedName>
    <definedName name="_M50_PLUS">'SAVE lijmcalculator'!$Q$2:$Q$3</definedName>
    <definedName name="_UC200_PLUS_ULTRABOND">'SAVE lijmcalculator'!$O$2</definedName>
    <definedName name="_X150">INDIRECT(Blad1!$J$4)</definedName>
    <definedName name="_X150_PLUS">'SAVE lijmcalculator'!$N$2:$N$4</definedName>
    <definedName name="Draadeinden">'SAVE lijmcalculator'!$U$2:$U$10</definedName>
    <definedName name="Product">'SAVE lijmcalculator'!$K$1:$K$4</definedName>
    <definedName name="staal">'SAVE lijmcalculator'!$S$1:$S$2</definedName>
    <definedName name="UC200_PLUS_ULTRABOND">'SAVE lijmcalculator'!$O$2</definedName>
    <definedName name="Wapening">'SAVE lijmcalculator'!$U$12:$U$20</definedName>
    <definedName name="X150_PLUS">'SAVE lijmcalculator'!$N$2:$N$4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647" i="3" l="1"/>
  <c r="AH646" i="3"/>
  <c r="AH645" i="3"/>
  <c r="AK644" i="3"/>
  <c r="AG644" i="3" s="1"/>
  <c r="AH644" i="3" s="1"/>
  <c r="M2" i="4"/>
  <c r="I2" i="4" s="1"/>
  <c r="J2" i="4" s="1"/>
  <c r="J5" i="4"/>
  <c r="J4" i="4"/>
  <c r="J3" i="4"/>
  <c r="X641" i="3"/>
  <c r="U641" i="3"/>
  <c r="V641" i="3" s="1"/>
  <c r="E12" i="3"/>
  <c r="W641" i="3" l="1"/>
  <c r="B19" i="3"/>
  <c r="B20" i="3" s="1"/>
  <c r="L22" i="3" s="1"/>
  <c r="B22" i="3" s="1"/>
</calcChain>
</file>

<file path=xl/sharedStrings.xml><?xml version="1.0" encoding="utf-8"?>
<sst xmlns="http://schemas.openxmlformats.org/spreadsheetml/2006/main" count="95" uniqueCount="54">
  <si>
    <t>Product:</t>
  </si>
  <si>
    <t>Kokermaat in ml:</t>
  </si>
  <si>
    <t>Diameter anker:</t>
  </si>
  <si>
    <t>Boordiameter:</t>
  </si>
  <si>
    <t>Plaatsingsdiepte:</t>
  </si>
  <si>
    <t>Aantal boorgaten:</t>
  </si>
  <si>
    <t>Volume per gat:</t>
  </si>
  <si>
    <t>Totaal volume:</t>
  </si>
  <si>
    <t>Aantal kokers:</t>
  </si>
  <si>
    <t>Wat verlijmt u:</t>
  </si>
  <si>
    <t>M6</t>
  </si>
  <si>
    <t>M8</t>
  </si>
  <si>
    <t>M10</t>
  </si>
  <si>
    <t>M12</t>
  </si>
  <si>
    <t>M16</t>
  </si>
  <si>
    <t>Draadeinden</t>
  </si>
  <si>
    <t>Wapening</t>
  </si>
  <si>
    <t>M20</t>
  </si>
  <si>
    <t>M24</t>
  </si>
  <si>
    <t>M27</t>
  </si>
  <si>
    <t>M30</t>
  </si>
  <si>
    <r>
      <rPr>
        <sz val="11"/>
        <color theme="1"/>
        <rFont val="Calibri"/>
        <family val="2"/>
      </rPr>
      <t>Ø</t>
    </r>
    <r>
      <rPr>
        <sz val="11"/>
        <color theme="1"/>
        <rFont val="Calibri"/>
        <family val="2"/>
        <scheme val="minor"/>
      </rPr>
      <t>8</t>
    </r>
  </si>
  <si>
    <t>Ø10</t>
  </si>
  <si>
    <t>Ø12</t>
  </si>
  <si>
    <t>Ø14</t>
  </si>
  <si>
    <t>Ø16</t>
  </si>
  <si>
    <t>Ø20</t>
  </si>
  <si>
    <t>Ø25</t>
  </si>
  <si>
    <t>Ø28</t>
  </si>
  <si>
    <t>Ø32</t>
  </si>
  <si>
    <t>Boren</t>
  </si>
  <si>
    <t>metrisch</t>
  </si>
  <si>
    <t>Hulpcalculatie</t>
  </si>
  <si>
    <t>IS IN MM</t>
  </si>
  <si>
    <t>IS BOREN</t>
  </si>
  <si>
    <t>Verlies:</t>
  </si>
  <si>
    <t>mm</t>
  </si>
  <si>
    <t>ml</t>
  </si>
  <si>
    <t>correctiefactor</t>
  </si>
  <si>
    <t>is corr</t>
  </si>
  <si>
    <t>stuks</t>
  </si>
  <si>
    <t>_X150</t>
  </si>
  <si>
    <t>Blad1!B2</t>
  </si>
  <si>
    <t>_C200</t>
  </si>
  <si>
    <t>Blad1!B3</t>
  </si>
  <si>
    <t>_M50</t>
  </si>
  <si>
    <t>_C100</t>
  </si>
  <si>
    <t>Blad1!B4</t>
  </si>
  <si>
    <t>Blad1!B5</t>
  </si>
  <si>
    <t>gekozen</t>
  </si>
  <si>
    <t>_UC200_PLUS_ULTRABOND</t>
  </si>
  <si>
    <t>_C100_PLUS</t>
  </si>
  <si>
    <t>_M50_PLUS</t>
  </si>
  <si>
    <t>_X150_PLUS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</si>
</sst>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9" fontId="0" fillId="0" borderId="0" xfId="0" applyNumberFormat="1"/>
    <xf numFmtId="2" fontId="0" fillId="0" borderId="0" xfId="0" applyNumberFormat="1"/>
    <xf numFmtId="0" fontId="0" fillId="0" borderId="1" xfId="0" applyBorder="1"/>
    <xf numFmtId="0" fontId="0" fillId="2" borderId="0" xfId="0" applyFill="1"/>
    <xf numFmtId="1" fontId="0" fillId="2" borderId="0" xfId="0" applyNumberFormat="1" applyFill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3" borderId="1" xfId="0" applyFill="1" applyBorder="1" applyAlignment="1" applyProtection="1">
      <alignment horizontal="right"/>
      <protection locked="0"/>
    </xf>
    <xf numFmtId="0" fontId="0" fillId="2" borderId="0" xfId="0" applyFill="1" applyAlignment="1">
      <alignment horizontal="right"/>
    </xf>
    <xf numFmtId="9" fontId="0" fillId="3" borderId="1" xfId="0" applyNumberFormat="1" applyFill="1" applyBorder="1" applyAlignment="1" applyProtection="1">
      <alignment horizontal="right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1.png"/><Relationship Id="rId1" Type="http://schemas.openxmlformats.org/officeDocument/2006/relationships/image" Target="../media/image7.png"/><Relationship Id="rId6" Type="http://schemas.openxmlformats.org/officeDocument/2006/relationships/image" Target="../media/image5.emf"/><Relationship Id="rId5" Type="http://schemas.openxmlformats.org/officeDocument/2006/relationships/image" Target="../media/image4.png"/><Relationship Id="rId4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181155</xdr:colOff>
      <xdr:row>1</xdr:row>
      <xdr:rowOff>21432</xdr:rowOff>
    </xdr:from>
    <xdr:to>
      <xdr:col>1</xdr:col>
      <xdr:colOff>511969</xdr:colOff>
      <xdr:row>1</xdr:row>
      <xdr:rowOff>1257300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45D27364-772B-401A-8263-6F8F26CAE9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64" r="16745"/>
        <a:stretch/>
      </xdr:blipFill>
      <xdr:spPr>
        <a:xfrm>
          <a:off x="788374" y="211932"/>
          <a:ext cx="330814" cy="1235868"/>
        </a:xfrm>
        <a:prstGeom prst="rect">
          <a:avLst/>
        </a:prstGeom>
      </xdr:spPr>
    </xdr:pic>
    <xdr:clientData/>
  </xdr:twoCellAnchor>
  <xdr:twoCellAnchor editAs="oneCell">
    <xdr:from>
      <xdr:col>1</xdr:col>
      <xdr:colOff>153773</xdr:colOff>
      <xdr:row>2</xdr:row>
      <xdr:rowOff>80882</xdr:rowOff>
    </xdr:from>
    <xdr:to>
      <xdr:col>1</xdr:col>
      <xdr:colOff>503586</xdr:colOff>
      <xdr:row>2</xdr:row>
      <xdr:rowOff>1165956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164D59C6-0B45-4DBA-A4C6-40F2E3464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992" y="1533445"/>
          <a:ext cx="349813" cy="1085074"/>
        </a:xfrm>
        <a:prstGeom prst="rect">
          <a:avLst/>
        </a:prstGeom>
      </xdr:spPr>
    </xdr:pic>
    <xdr:clientData/>
  </xdr:twoCellAnchor>
  <xdr:twoCellAnchor editAs="oneCell">
    <xdr:from>
      <xdr:col>1</xdr:col>
      <xdr:colOff>156084</xdr:colOff>
      <xdr:row>3</xdr:row>
      <xdr:rowOff>45495</xdr:rowOff>
    </xdr:from>
    <xdr:to>
      <xdr:col>1</xdr:col>
      <xdr:colOff>503586</xdr:colOff>
      <xdr:row>3</xdr:row>
      <xdr:rowOff>1188594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8FE22403-BB73-435A-B01B-A8C115FBA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303" y="2760120"/>
          <a:ext cx="347502" cy="1143099"/>
        </a:xfrm>
        <a:prstGeom prst="rect">
          <a:avLst/>
        </a:prstGeom>
      </xdr:spPr>
    </xdr:pic>
    <xdr:clientData/>
  </xdr:twoCellAnchor>
  <xdr:twoCellAnchor editAs="oneCell">
    <xdr:from>
      <xdr:col>1</xdr:col>
      <xdr:colOff>151810</xdr:colOff>
      <xdr:row>4</xdr:row>
      <xdr:rowOff>56227</xdr:rowOff>
    </xdr:from>
    <xdr:to>
      <xdr:col>1</xdr:col>
      <xdr:colOff>527398</xdr:colOff>
      <xdr:row>4</xdr:row>
      <xdr:rowOff>1184832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B1BDB68F-E230-4769-92F3-22F6C349C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029" y="4032915"/>
          <a:ext cx="375588" cy="11286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0</xdr:colOff>
          <xdr:row>2</xdr:row>
          <xdr:rowOff>0</xdr:rowOff>
        </xdr:to>
        <xdr:pic>
          <xdr:nvPicPr>
            <xdr:cNvPr id="11" name="Afbeelding 10">
              <a:extLst>
                <a:ext uri="{FF2B5EF4-FFF2-40B4-BE49-F238E27FC236}">
                  <a16:creationId xmlns:a16="http://schemas.microsoft.com/office/drawing/2014/main" id="{65276594-2E9A-49D9-9AC5-563E69A7B4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_C200" spid="_x0000_s412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190500"/>
              <a:ext cx="607219" cy="126206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6</xdr:row>
      <xdr:rowOff>44069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548AEF5-5F78-4140-9CF7-1780E5E70C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68" t="31037" r="22081" b="47693"/>
        <a:stretch/>
      </xdr:blipFill>
      <xdr:spPr>
        <a:xfrm>
          <a:off x="0" y="0"/>
          <a:ext cx="7324725" cy="1187069"/>
        </a:xfrm>
        <a:prstGeom prst="rect">
          <a:avLst/>
        </a:prstGeom>
      </xdr:spPr>
    </xdr:pic>
    <xdr:clientData/>
  </xdr:twoCellAnchor>
  <xdr:twoCellAnchor editAs="oneCell">
    <xdr:from>
      <xdr:col>25</xdr:col>
      <xdr:colOff>193061</xdr:colOff>
      <xdr:row>643</xdr:row>
      <xdr:rowOff>21432</xdr:rowOff>
    </xdr:from>
    <xdr:to>
      <xdr:col>16384</xdr:col>
      <xdr:colOff>330814</xdr:colOff>
      <xdr:row>1048576</xdr:row>
      <xdr:rowOff>177233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ABBDE59A-BBEA-4C6A-A5ED-95A4B9A5B8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64" r="16745"/>
        <a:stretch/>
      </xdr:blipFill>
      <xdr:spPr>
        <a:xfrm>
          <a:off x="802661" y="211932"/>
          <a:ext cx="330814" cy="1235868"/>
        </a:xfrm>
        <a:prstGeom prst="rect">
          <a:avLst/>
        </a:prstGeom>
      </xdr:spPr>
    </xdr:pic>
    <xdr:clientData/>
  </xdr:twoCellAnchor>
  <xdr:twoCellAnchor editAs="oneCell">
    <xdr:from>
      <xdr:col>25</xdr:col>
      <xdr:colOff>201397</xdr:colOff>
      <xdr:row>644</xdr:row>
      <xdr:rowOff>57070</xdr:rowOff>
    </xdr:from>
    <xdr:to>
      <xdr:col>16384</xdr:col>
      <xdr:colOff>349813</xdr:colOff>
      <xdr:row>1048576</xdr:row>
      <xdr:rowOff>182241</xdr:rowOff>
    </xdr:to>
    <xdr:pic>
      <xdr:nvPicPr>
        <xdr:cNvPr id="17" name="Afbeelding 16">
          <a:extLst>
            <a:ext uri="{FF2B5EF4-FFF2-40B4-BE49-F238E27FC236}">
              <a16:creationId xmlns:a16="http://schemas.microsoft.com/office/drawing/2014/main" id="{441CB0BC-E721-41C2-836D-90AB6D45C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997" y="1514395"/>
          <a:ext cx="349813" cy="1085074"/>
        </a:xfrm>
        <a:prstGeom prst="rect">
          <a:avLst/>
        </a:prstGeom>
      </xdr:spPr>
    </xdr:pic>
    <xdr:clientData/>
  </xdr:twoCellAnchor>
  <xdr:twoCellAnchor editAs="oneCell">
    <xdr:from>
      <xdr:col>25</xdr:col>
      <xdr:colOff>203708</xdr:colOff>
      <xdr:row>645</xdr:row>
      <xdr:rowOff>9777</xdr:rowOff>
    </xdr:from>
    <xdr:to>
      <xdr:col>16384</xdr:col>
      <xdr:colOff>347502</xdr:colOff>
      <xdr:row>1048576</xdr:row>
      <xdr:rowOff>179713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051817FE-BBFA-453E-BCB5-5A82A3135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308" y="2733927"/>
          <a:ext cx="347502" cy="1143099"/>
        </a:xfrm>
        <a:prstGeom prst="rect">
          <a:avLst/>
        </a:prstGeom>
      </xdr:spPr>
    </xdr:pic>
    <xdr:clientData/>
  </xdr:twoCellAnchor>
  <xdr:twoCellAnchor editAs="oneCell">
    <xdr:from>
      <xdr:col>25</xdr:col>
      <xdr:colOff>175622</xdr:colOff>
      <xdr:row>646</xdr:row>
      <xdr:rowOff>20509</xdr:rowOff>
    </xdr:from>
    <xdr:to>
      <xdr:col>16384</xdr:col>
      <xdr:colOff>375588</xdr:colOff>
      <xdr:row>1048576</xdr:row>
      <xdr:rowOff>184269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E768EA91-4A97-49F1-BC86-1C1A10C7D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222" y="4011484"/>
          <a:ext cx="375588" cy="11286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986518</xdr:colOff>
          <xdr:row>6</xdr:row>
          <xdr:rowOff>63499</xdr:rowOff>
        </xdr:from>
        <xdr:to>
          <xdr:col>5</xdr:col>
          <xdr:colOff>2372746</xdr:colOff>
          <xdr:row>23</xdr:row>
          <xdr:rowOff>27651</xdr:rowOff>
        </xdr:to>
        <xdr:pic>
          <xdr:nvPicPr>
            <xdr:cNvPr id="20" name="Afbeelding 19">
              <a:extLst>
                <a:ext uri="{FF2B5EF4-FFF2-40B4-BE49-F238E27FC236}">
                  <a16:creationId xmlns:a16="http://schemas.microsoft.com/office/drawing/2014/main" id="{3DED00AB-C3F2-4B67-B448-6540FC3C301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_C200" spid="_x0000_s310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5800045" y="1186088"/>
              <a:ext cx="1386228" cy="2864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8BE3B-1393-46B9-9752-5DA13393EACD}">
  <sheetPr codeName="Blad1"/>
  <dimension ref="B1:Q5"/>
  <sheetViews>
    <sheetView zoomScale="80" zoomScaleNormal="80" workbookViewId="0">
      <selection activeCell="M4" sqref="M4"/>
    </sheetView>
  </sheetViews>
  <sheetFormatPr defaultRowHeight="15" x14ac:dyDescent="0.25"/>
  <cols>
    <col min="13" max="13" width="17.28515625" customWidth="1"/>
    <col min="17" max="17" width="18.42578125" customWidth="1"/>
  </cols>
  <sheetData>
    <row r="1" spans="2:17" x14ac:dyDescent="0.25">
      <c r="M1" t="s">
        <v>49</v>
      </c>
    </row>
    <row r="2" spans="2:17" ht="99.95" customHeight="1" x14ac:dyDescent="0.25">
      <c r="B2" s="4"/>
      <c r="C2" s="4" t="s">
        <v>41</v>
      </c>
      <c r="D2" s="4" t="s">
        <v>42</v>
      </c>
      <c r="G2" s="4">
        <v>1</v>
      </c>
      <c r="H2" s="4"/>
      <c r="I2" s="4" t="str">
        <f>VLOOKUP(M2,P2:Q5,2,FALSE)</f>
        <v>_M50</v>
      </c>
      <c r="J2" s="4" t="str">
        <f>VLOOKUP(I2,$C$2:$D$5,2,FALSE)</f>
        <v>Blad1!B5</v>
      </c>
      <c r="M2" t="str">
        <f>'SAVE lijmcalculator'!$B$8</f>
        <v>_M50_PLUS</v>
      </c>
      <c r="P2" t="s">
        <v>53</v>
      </c>
      <c r="Q2" t="s">
        <v>41</v>
      </c>
    </row>
    <row r="3" spans="2:17" ht="99.95" customHeight="1" x14ac:dyDescent="0.25">
      <c r="B3" s="4"/>
      <c r="C3" s="4" t="s">
        <v>43</v>
      </c>
      <c r="D3" s="4" t="s">
        <v>44</v>
      </c>
      <c r="G3" s="4">
        <v>2</v>
      </c>
      <c r="H3" s="4"/>
      <c r="I3" s="4" t="s">
        <v>45</v>
      </c>
      <c r="J3" s="4" t="str">
        <f t="shared" ref="J3:J5" si="0">VLOOKUP(I3,$C$2:$D$5,2,FALSE)</f>
        <v>Blad1!B5</v>
      </c>
      <c r="P3" t="s">
        <v>50</v>
      </c>
      <c r="Q3" t="s">
        <v>43</v>
      </c>
    </row>
    <row r="4" spans="2:17" ht="99.95" customHeight="1" x14ac:dyDescent="0.25">
      <c r="B4" s="4"/>
      <c r="C4" s="4" t="s">
        <v>46</v>
      </c>
      <c r="D4" s="4" t="s">
        <v>47</v>
      </c>
      <c r="G4" s="4">
        <v>3</v>
      </c>
      <c r="H4" s="4"/>
      <c r="I4" s="4" t="s">
        <v>41</v>
      </c>
      <c r="J4" s="4" t="str">
        <f t="shared" si="0"/>
        <v>Blad1!B2</v>
      </c>
      <c r="P4" t="s">
        <v>51</v>
      </c>
      <c r="Q4" t="s">
        <v>46</v>
      </c>
    </row>
    <row r="5" spans="2:17" ht="99.95" customHeight="1" x14ac:dyDescent="0.25">
      <c r="B5" s="4"/>
      <c r="C5" s="4" t="s">
        <v>45</v>
      </c>
      <c r="D5" s="4" t="s">
        <v>48</v>
      </c>
      <c r="G5" s="4">
        <v>4</v>
      </c>
      <c r="H5" s="4"/>
      <c r="I5" s="4" t="s">
        <v>46</v>
      </c>
      <c r="J5" s="4" t="str">
        <f t="shared" si="0"/>
        <v>Blad1!B4</v>
      </c>
      <c r="P5" t="s">
        <v>52</v>
      </c>
      <c r="Q5" t="s">
        <v>45</v>
      </c>
    </row>
  </sheetData>
  <sheetProtection algorithmName="SHA-512" hashValue="QDtzqDrK/icVl9SiDr7NzEXPvPFEtSrcXyRNIr3MO5qQ61MXFtC8P2ENiUhYlRtLAO4IX1E2cuj7YQis9y8HIA==" saltValue="eJqaYIesUcuPut32M5cKpQ==" spinCount="100000" sheet="1" objects="1" scenarios="1" selectLockedCells="1" selectUnlockedCells="1"/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652D4-B5D6-4250-85EA-B38BE90428A7}">
  <sheetPr codeName="Blad2"/>
  <dimension ref="A1:AO647"/>
  <sheetViews>
    <sheetView showGridLines="0" showRowColHeaders="0" tabSelected="1" zoomScale="175" zoomScaleNormal="175" workbookViewId="0">
      <selection activeCell="B8" sqref="B8"/>
    </sheetView>
  </sheetViews>
  <sheetFormatPr defaultColWidth="0" defaultRowHeight="15" zeroHeight="1" x14ac:dyDescent="0.25"/>
  <cols>
    <col min="1" max="1" width="16.85546875" customWidth="1"/>
    <col min="2" max="2" width="24.28515625" customWidth="1"/>
    <col min="3" max="3" width="5.7109375" customWidth="1"/>
    <col min="4" max="4" width="16.140625" customWidth="1"/>
    <col min="5" max="5" width="9.140625" customWidth="1"/>
    <col min="6" max="6" width="37.7109375" customWidth="1"/>
    <col min="7" max="7" width="9.42578125" hidden="1" customWidth="1"/>
    <col min="8" max="8" width="0" hidden="1" customWidth="1"/>
    <col min="9" max="9" width="10.28515625" hidden="1" customWidth="1"/>
    <col min="10" max="18" width="0" hidden="1" customWidth="1"/>
    <col min="19" max="19" width="10.28515625" hidden="1" customWidth="1"/>
    <col min="20" max="35" width="0" hidden="1" customWidth="1"/>
    <col min="42" max="16384" width="9.140625" hidden="1"/>
  </cols>
  <sheetData>
    <row r="1" spans="1:24" x14ac:dyDescent="0.25">
      <c r="K1" t="s">
        <v>53</v>
      </c>
      <c r="N1" t="s">
        <v>53</v>
      </c>
      <c r="O1" t="s">
        <v>50</v>
      </c>
      <c r="P1" t="s">
        <v>51</v>
      </c>
      <c r="Q1" t="s">
        <v>52</v>
      </c>
      <c r="S1" t="s">
        <v>15</v>
      </c>
      <c r="U1" t="s">
        <v>15</v>
      </c>
      <c r="V1" t="s">
        <v>30</v>
      </c>
      <c r="W1" t="s">
        <v>31</v>
      </c>
      <c r="X1" t="s">
        <v>38</v>
      </c>
    </row>
    <row r="2" spans="1:24" x14ac:dyDescent="0.25">
      <c r="K2" t="s">
        <v>50</v>
      </c>
      <c r="N2">
        <v>385</v>
      </c>
      <c r="O2">
        <v>420</v>
      </c>
      <c r="P2">
        <v>150</v>
      </c>
      <c r="Q2">
        <v>300</v>
      </c>
      <c r="S2" t="s">
        <v>16</v>
      </c>
      <c r="U2" t="s">
        <v>10</v>
      </c>
      <c r="V2">
        <v>8</v>
      </c>
      <c r="W2">
        <v>6</v>
      </c>
      <c r="X2">
        <v>1.45</v>
      </c>
    </row>
    <row r="3" spans="1:24" x14ac:dyDescent="0.25">
      <c r="K3" t="s">
        <v>51</v>
      </c>
      <c r="N3">
        <v>585</v>
      </c>
      <c r="P3">
        <v>300</v>
      </c>
      <c r="Q3">
        <v>410</v>
      </c>
      <c r="U3" t="s">
        <v>11</v>
      </c>
      <c r="V3">
        <v>10</v>
      </c>
      <c r="W3">
        <v>8</v>
      </c>
      <c r="X3">
        <v>1.49</v>
      </c>
    </row>
    <row r="4" spans="1:24" x14ac:dyDescent="0.25">
      <c r="K4" t="s">
        <v>52</v>
      </c>
      <c r="N4">
        <v>1400</v>
      </c>
      <c r="P4">
        <v>360</v>
      </c>
      <c r="U4" t="s">
        <v>12</v>
      </c>
      <c r="V4">
        <v>12</v>
      </c>
      <c r="W4">
        <v>10</v>
      </c>
      <c r="X4">
        <v>1.53</v>
      </c>
    </row>
    <row r="5" spans="1:24" x14ac:dyDescent="0.25">
      <c r="P5">
        <v>420</v>
      </c>
      <c r="U5" t="s">
        <v>13</v>
      </c>
      <c r="V5">
        <v>14</v>
      </c>
      <c r="W5">
        <v>12</v>
      </c>
      <c r="X5">
        <v>1.57</v>
      </c>
    </row>
    <row r="6" spans="1:24" x14ac:dyDescent="0.25">
      <c r="K6" s="2">
        <v>0.1</v>
      </c>
      <c r="U6" t="s">
        <v>14</v>
      </c>
      <c r="V6">
        <v>18</v>
      </c>
      <c r="W6">
        <v>16</v>
      </c>
      <c r="X6">
        <v>1.61</v>
      </c>
    </row>
    <row r="7" spans="1:24" x14ac:dyDescent="0.25">
      <c r="A7" s="5"/>
      <c r="B7" s="5"/>
      <c r="C7" s="5"/>
      <c r="D7" s="5"/>
      <c r="E7" s="5"/>
      <c r="F7" s="5"/>
      <c r="K7" s="2">
        <v>0.15</v>
      </c>
      <c r="U7" t="s">
        <v>17</v>
      </c>
      <c r="V7">
        <v>24</v>
      </c>
      <c r="W7">
        <v>20</v>
      </c>
      <c r="X7">
        <v>1.6</v>
      </c>
    </row>
    <row r="8" spans="1:24" x14ac:dyDescent="0.25">
      <c r="A8" s="5" t="s">
        <v>0</v>
      </c>
      <c r="B8" s="8" t="s">
        <v>52</v>
      </c>
      <c r="C8" s="5"/>
      <c r="D8" s="5" t="s">
        <v>1</v>
      </c>
      <c r="E8" s="7">
        <v>300</v>
      </c>
      <c r="F8" s="5"/>
      <c r="K8" s="2">
        <v>0.2</v>
      </c>
      <c r="U8" t="s">
        <v>18</v>
      </c>
      <c r="V8">
        <v>28</v>
      </c>
      <c r="W8">
        <v>24</v>
      </c>
      <c r="X8">
        <v>1.64</v>
      </c>
    </row>
    <row r="9" spans="1:24" x14ac:dyDescent="0.25">
      <c r="A9" s="5"/>
      <c r="B9" s="9"/>
      <c r="C9" s="5"/>
      <c r="D9" s="5"/>
      <c r="E9" s="5"/>
      <c r="F9" s="5"/>
      <c r="K9" s="2">
        <v>0.25</v>
      </c>
      <c r="U9" t="s">
        <v>19</v>
      </c>
      <c r="V9">
        <v>32</v>
      </c>
      <c r="W9">
        <v>27</v>
      </c>
      <c r="X9">
        <v>1.68</v>
      </c>
    </row>
    <row r="10" spans="1:24" x14ac:dyDescent="0.25">
      <c r="A10" s="5" t="s">
        <v>9</v>
      </c>
      <c r="B10" s="8" t="s">
        <v>15</v>
      </c>
      <c r="C10" s="5"/>
      <c r="D10" s="5"/>
      <c r="E10" s="5"/>
      <c r="F10" s="5"/>
      <c r="U10" t="s">
        <v>20</v>
      </c>
      <c r="V10">
        <v>35</v>
      </c>
      <c r="W10">
        <v>30</v>
      </c>
      <c r="X10">
        <v>1.72</v>
      </c>
    </row>
    <row r="11" spans="1:24" x14ac:dyDescent="0.25">
      <c r="A11" s="5"/>
      <c r="B11" s="9"/>
      <c r="C11" s="5"/>
      <c r="D11" s="5"/>
      <c r="E11" s="5"/>
      <c r="F11" s="5"/>
      <c r="U11" t="s">
        <v>16</v>
      </c>
    </row>
    <row r="12" spans="1:24" x14ac:dyDescent="0.25">
      <c r="A12" s="5" t="s">
        <v>2</v>
      </c>
      <c r="B12" s="10" t="s">
        <v>11</v>
      </c>
      <c r="C12" s="5"/>
      <c r="D12" s="5" t="s">
        <v>3</v>
      </c>
      <c r="E12" s="5">
        <f>VLOOKUP(B12,$U$1:$V$20,2,FALSE)</f>
        <v>10</v>
      </c>
      <c r="F12" s="5"/>
      <c r="U12" t="s">
        <v>21</v>
      </c>
      <c r="V12">
        <v>12</v>
      </c>
      <c r="W12">
        <v>8</v>
      </c>
      <c r="X12">
        <v>1.42</v>
      </c>
    </row>
    <row r="13" spans="1:24" x14ac:dyDescent="0.25">
      <c r="A13" s="5"/>
      <c r="B13" s="11"/>
      <c r="C13" s="5"/>
      <c r="D13" s="5"/>
      <c r="E13" s="5"/>
      <c r="F13" s="5"/>
      <c r="U13" t="s">
        <v>22</v>
      </c>
      <c r="V13">
        <v>14</v>
      </c>
      <c r="W13">
        <v>10</v>
      </c>
      <c r="X13">
        <v>1.46</v>
      </c>
    </row>
    <row r="14" spans="1:24" x14ac:dyDescent="0.25">
      <c r="A14" s="5" t="s">
        <v>4</v>
      </c>
      <c r="B14" s="10">
        <v>200</v>
      </c>
      <c r="C14" s="5" t="s">
        <v>36</v>
      </c>
      <c r="D14" s="5"/>
      <c r="E14" s="5"/>
      <c r="F14" s="5"/>
      <c r="U14" t="s">
        <v>23</v>
      </c>
      <c r="V14">
        <v>16</v>
      </c>
      <c r="W14">
        <v>12</v>
      </c>
      <c r="X14">
        <v>1.5</v>
      </c>
    </row>
    <row r="15" spans="1:24" x14ac:dyDescent="0.25">
      <c r="A15" s="5" t="s">
        <v>35</v>
      </c>
      <c r="B15" s="12">
        <v>0.15</v>
      </c>
      <c r="C15" s="5"/>
      <c r="D15" s="5"/>
      <c r="E15" s="5"/>
      <c r="F15" s="5"/>
      <c r="U15" t="s">
        <v>24</v>
      </c>
      <c r="V15">
        <v>18</v>
      </c>
      <c r="W15">
        <v>14</v>
      </c>
      <c r="X15">
        <v>1.54</v>
      </c>
    </row>
    <row r="16" spans="1:24" x14ac:dyDescent="0.25">
      <c r="A16" s="5" t="s">
        <v>5</v>
      </c>
      <c r="B16" s="10">
        <v>1000</v>
      </c>
      <c r="C16" s="5"/>
      <c r="D16" s="5"/>
      <c r="E16" s="5"/>
      <c r="F16" s="5"/>
      <c r="U16" t="s">
        <v>25</v>
      </c>
      <c r="V16">
        <v>20</v>
      </c>
      <c r="W16">
        <v>16</v>
      </c>
      <c r="X16">
        <v>1.58</v>
      </c>
    </row>
    <row r="17" spans="1:24" ht="6.75" customHeight="1" x14ac:dyDescent="0.25">
      <c r="A17" s="5"/>
      <c r="B17" s="5"/>
      <c r="C17" s="5"/>
      <c r="D17" s="5"/>
      <c r="E17" s="5"/>
      <c r="F17" s="5"/>
      <c r="U17" t="s">
        <v>26</v>
      </c>
      <c r="V17">
        <v>24</v>
      </c>
      <c r="W17">
        <v>20</v>
      </c>
      <c r="X17">
        <v>1.57</v>
      </c>
    </row>
    <row r="18" spans="1:24" ht="5.25" customHeight="1" x14ac:dyDescent="0.25">
      <c r="A18" s="5"/>
      <c r="B18" s="5"/>
      <c r="C18" s="5"/>
      <c r="D18" s="5"/>
      <c r="E18" s="5"/>
      <c r="F18" s="5"/>
      <c r="U18" t="s">
        <v>27</v>
      </c>
      <c r="V18">
        <v>32</v>
      </c>
      <c r="W18">
        <v>25</v>
      </c>
      <c r="X18">
        <v>1.6099999999999999</v>
      </c>
    </row>
    <row r="19" spans="1:24" x14ac:dyDescent="0.25">
      <c r="A19" s="5" t="s">
        <v>6</v>
      </c>
      <c r="B19" s="6">
        <f>((3.14*(E12/2)*(E12/2)*B14)-(3.14*(V641/2)*(V641/2)*B14))*(1+B15)*0.001*X641</f>
        <v>9.6847019999999997</v>
      </c>
      <c r="C19" s="5" t="s">
        <v>37</v>
      </c>
      <c r="D19" s="5"/>
      <c r="E19" s="5"/>
      <c r="F19" s="5"/>
      <c r="U19" t="s">
        <v>28</v>
      </c>
      <c r="V19">
        <v>35</v>
      </c>
      <c r="W19">
        <v>28</v>
      </c>
      <c r="X19">
        <v>1.65</v>
      </c>
    </row>
    <row r="20" spans="1:24" x14ac:dyDescent="0.25">
      <c r="A20" s="5" t="s">
        <v>7</v>
      </c>
      <c r="B20" s="6">
        <f>B16*B19</f>
        <v>9684.7019999999993</v>
      </c>
      <c r="C20" s="5" t="s">
        <v>37</v>
      </c>
      <c r="D20" s="5"/>
      <c r="E20" s="5"/>
      <c r="F20" s="5"/>
      <c r="U20" t="s">
        <v>29</v>
      </c>
      <c r="V20">
        <v>40</v>
      </c>
      <c r="W20">
        <v>32</v>
      </c>
      <c r="X20">
        <v>1.69</v>
      </c>
    </row>
    <row r="21" spans="1:24" ht="9.75" customHeight="1" x14ac:dyDescent="0.25">
      <c r="A21" s="5"/>
      <c r="B21" s="6"/>
      <c r="C21" s="5"/>
      <c r="D21" s="5"/>
      <c r="E21" s="5"/>
      <c r="F21" s="5"/>
    </row>
    <row r="22" spans="1:24" x14ac:dyDescent="0.25">
      <c r="A22" s="5" t="s">
        <v>8</v>
      </c>
      <c r="B22" s="6">
        <f>ROUNDUP(L22,0)</f>
        <v>33</v>
      </c>
      <c r="C22" s="5" t="s">
        <v>40</v>
      </c>
      <c r="D22" s="5"/>
      <c r="E22" s="5"/>
      <c r="F22" s="5"/>
      <c r="L22" s="3">
        <f>B20/E8</f>
        <v>32.282339999999998</v>
      </c>
    </row>
    <row r="23" spans="1:24" x14ac:dyDescent="0.25">
      <c r="A23" s="5"/>
      <c r="B23" s="5"/>
      <c r="C23" s="5"/>
      <c r="D23" s="5"/>
      <c r="E23" s="5"/>
      <c r="F23" s="5"/>
    </row>
    <row r="24" spans="1:24" x14ac:dyDescent="0.25"/>
    <row r="639" spans="21:24" hidden="1" x14ac:dyDescent="0.25">
      <c r="U639" s="1" t="s">
        <v>32</v>
      </c>
    </row>
    <row r="640" spans="21:24" hidden="1" x14ac:dyDescent="0.25">
      <c r="V640" t="s">
        <v>33</v>
      </c>
      <c r="W640" t="s">
        <v>34</v>
      </c>
      <c r="X640" t="s">
        <v>39</v>
      </c>
    </row>
    <row r="641" spans="21:41" hidden="1" x14ac:dyDescent="0.25">
      <c r="U641" t="str">
        <f>B12</f>
        <v>M8</v>
      </c>
      <c r="V641">
        <f>VLOOKUP(U641,U1:W20,3,FALSE)</f>
        <v>8</v>
      </c>
      <c r="W641">
        <f>VLOOKUP(U641,U1:W20,2,FALSE)</f>
        <v>10</v>
      </c>
      <c r="X641">
        <f>VLOOKUP(B12,U1:X20,4,FALSE)</f>
        <v>1.49</v>
      </c>
    </row>
    <row r="643" spans="21:41" hidden="1" x14ac:dyDescent="0.25">
      <c r="AK643" t="s">
        <v>49</v>
      </c>
    </row>
    <row r="644" spans="21:41" hidden="1" x14ac:dyDescent="0.25">
      <c r="Z644" s="4"/>
      <c r="AA644" s="4" t="s">
        <v>41</v>
      </c>
      <c r="AB644" s="4" t="s">
        <v>42</v>
      </c>
      <c r="AE644" s="4">
        <v>1</v>
      </c>
      <c r="AF644" s="4"/>
      <c r="AG644" s="4" t="str">
        <f>VLOOKUP(AK644,AN644:AO647,2,FALSE)</f>
        <v>_M50</v>
      </c>
      <c r="AH644" s="4" t="str">
        <f>VLOOKUP(AG644,$AA$644:$AB$647,2,FALSE)</f>
        <v>Blad1!B5</v>
      </c>
      <c r="AK644" t="str">
        <f>'SAVE lijmcalculator'!$B$8</f>
        <v>_M50_PLUS</v>
      </c>
      <c r="AN644" t="s">
        <v>53</v>
      </c>
      <c r="AO644" t="s">
        <v>41</v>
      </c>
    </row>
    <row r="645" spans="21:41" hidden="1" x14ac:dyDescent="0.25">
      <c r="Z645" s="4"/>
      <c r="AA645" s="4" t="s">
        <v>43</v>
      </c>
      <c r="AB645" s="4" t="s">
        <v>44</v>
      </c>
      <c r="AE645" s="4">
        <v>2</v>
      </c>
      <c r="AF645" s="4"/>
      <c r="AG645" s="4" t="s">
        <v>45</v>
      </c>
      <c r="AH645" s="4" t="str">
        <f t="shared" ref="AH645:AH647" si="0">VLOOKUP(AG645,$AA$644:$AB$647,2,FALSE)</f>
        <v>Blad1!B5</v>
      </c>
      <c r="AN645" t="s">
        <v>50</v>
      </c>
      <c r="AO645" t="s">
        <v>43</v>
      </c>
    </row>
    <row r="646" spans="21:41" hidden="1" x14ac:dyDescent="0.25">
      <c r="Z646" s="4"/>
      <c r="AA646" s="4" t="s">
        <v>46</v>
      </c>
      <c r="AB646" s="4" t="s">
        <v>47</v>
      </c>
      <c r="AE646" s="4">
        <v>3</v>
      </c>
      <c r="AF646" s="4"/>
      <c r="AG646" s="4" t="s">
        <v>41</v>
      </c>
      <c r="AH646" s="4" t="str">
        <f t="shared" si="0"/>
        <v>Blad1!B2</v>
      </c>
      <c r="AN646" t="s">
        <v>51</v>
      </c>
      <c r="AO646" t="s">
        <v>46</v>
      </c>
    </row>
    <row r="647" spans="21:41" hidden="1" x14ac:dyDescent="0.25">
      <c r="Z647" s="4"/>
      <c r="AA647" s="4" t="s">
        <v>45</v>
      </c>
      <c r="AB647" s="4" t="s">
        <v>48</v>
      </c>
      <c r="AE647" s="4">
        <v>4</v>
      </c>
      <c r="AF647" s="4"/>
      <c r="AG647" s="4" t="s">
        <v>46</v>
      </c>
      <c r="AH647" s="4" t="str">
        <f t="shared" si="0"/>
        <v>Blad1!B4</v>
      </c>
      <c r="AN647" t="s">
        <v>52</v>
      </c>
      <c r="AO647" t="s">
        <v>45</v>
      </c>
    </row>
  </sheetData>
  <sheetProtection algorithmName="SHA-512" hashValue="g91wpjdw1BANihOiX5xHmS+8/lO2ED/NxZHQXer0YkgYZevkIc2wyNxpq3VFSUZg/sZqa0KqRt53EvEh9uxKVQ==" saltValue="DD3qwAVt2yrFDuIFxyPPag==" spinCount="100000" sheet="1" objects="1" scenarios="1" selectLockedCells="1"/>
  <dataValidations count="5">
    <dataValidation type="list" allowBlank="1" showInputMessage="1" showErrorMessage="1" sqref="B15" xr:uid="{C2228E7B-D098-41AD-B888-AD53C2325D67}">
      <formula1>$K$6:$K$9</formula1>
    </dataValidation>
    <dataValidation type="list" allowBlank="1" showInputMessage="1" showErrorMessage="1" sqref="B12" xr:uid="{459DC3D2-B147-4638-90D3-C5C19B78DB19}">
      <formula1>INDIRECT($B$10)</formula1>
    </dataValidation>
    <dataValidation type="list" allowBlank="1" showInputMessage="1" showErrorMessage="1" sqref="B10" xr:uid="{D0F17A1D-54EC-4CF1-B88B-215BBC8BEE2F}">
      <formula1>staal</formula1>
    </dataValidation>
    <dataValidation type="list" allowBlank="1" showInputMessage="1" showErrorMessage="1" sqref="E8" xr:uid="{5392220E-5390-49D5-AC48-00F231E49E05}">
      <formula1>INDIRECT($B$8)</formula1>
    </dataValidation>
    <dataValidation type="list" allowBlank="1" showInputMessage="1" showErrorMessage="1" sqref="B8" xr:uid="{6E8896FF-745C-4210-B1E4-01BCCCC91A5F}">
      <formula1>$K$1:$K$4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10</vt:i4>
      </vt:variant>
    </vt:vector>
  </HeadingPairs>
  <TitlesOfParts>
    <vt:vector size="12" baseType="lpstr">
      <vt:lpstr>Blad1</vt:lpstr>
      <vt:lpstr>SAVE lijmcalculator</vt:lpstr>
      <vt:lpstr>_C100_PLUS</vt:lpstr>
      <vt:lpstr>_M50_PLUS</vt:lpstr>
      <vt:lpstr>_UC200_PLUS_ULTRABOND</vt:lpstr>
      <vt:lpstr>_X150_PLUS</vt:lpstr>
      <vt:lpstr>Draadeinden</vt:lpstr>
      <vt:lpstr>Product</vt:lpstr>
      <vt:lpstr>staal</vt:lpstr>
      <vt:lpstr>UC200_PLUS_ULTRABOND</vt:lpstr>
      <vt:lpstr>Wapening</vt:lpstr>
      <vt:lpstr>X150_PLUS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 Verkaik</dc:creator>
  <cp:lastModifiedBy>Martijn Kooij</cp:lastModifiedBy>
  <dcterms:created xsi:type="dcterms:W3CDTF">2022-02-10T12:17:33Z</dcterms:created>
  <dcterms:modified xsi:type="dcterms:W3CDTF">2022-02-18T07:50:54Z</dcterms:modified>
</cp:coreProperties>
</file>