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verkaik.INTERN\Documents\Sympafix\huiswerk\"/>
    </mc:Choice>
  </mc:AlternateContent>
  <xr:revisionPtr revIDLastSave="0" documentId="8_{6C10CD05-645E-441E-AFED-E31279FC6948}" xr6:coauthVersionLast="45" xr6:coauthVersionMax="45" xr10:uidLastSave="{00000000-0000-0000-0000-000000000000}"/>
  <workbookProtection workbookAlgorithmName="SHA-512" workbookHashValue="6pPH9gdh2SG0jslEKqIN1yrqjStUh7+la0OndvJNkPf/dvqcNTFOAogm7Xy1A4dg5sGA2JiXVoWdyFH1/j7v6A==" workbookSaltValue="q/UnhE/eM817mdSXxq/B3g==" workbookSpinCount="100000" lockStructure="1"/>
  <bookViews>
    <workbookView xWindow="5115" yWindow="3030" windowWidth="15375" windowHeight="7890" xr2:uid="{E416DDE4-561F-4491-AC99-B0B1E19E5707}"/>
  </bookViews>
  <sheets>
    <sheet name="Spijker wijzer" sheetId="1" r:id="rId1"/>
    <sheet name="spijker wijzer andersom" sheetId="4" r:id="rId2"/>
    <sheet name="matrix" sheetId="2" r:id="rId3"/>
    <sheet name="lijst" sheetId="3" r:id="rId4"/>
    <sheet name="artnrs" sheetId="5" r:id="rId5"/>
  </sheets>
  <definedNames>
    <definedName name="BeA">matrix!$B$4:$B$13</definedName>
    <definedName name="Bostitch">matrix!$C$4:$C$28</definedName>
    <definedName name="Carat">matrix!$E$4:$E$16</definedName>
    <definedName name="DeWalt">matrix!$D$4:$D$30</definedName>
    <definedName name="DuoFast">matrix!$F$4</definedName>
    <definedName name="Dutack">matrix!$G$4:$G$10</definedName>
    <definedName name="Haubold">matrix!$H$4:$H$14</definedName>
    <definedName name="Hikoki">matrix!$I$4:$I$12</definedName>
    <definedName name="Hilti">matrix!$J$4:$J$18</definedName>
    <definedName name="Hitachi">matrix!$K$4:$K$12</definedName>
    <definedName name="KitproBasso">matrix!$L$4:$L$13</definedName>
    <definedName name="Makita">matrix!$M$4:$M$10</definedName>
    <definedName name="Max">matrix!$N$4:$N$8</definedName>
    <definedName name="Merken">matrix!$A$4:$A$30</definedName>
    <definedName name="Metabo">matrix!$O$4:$O$6</definedName>
    <definedName name="Milwaukee">matrix!$P$4:$P$14</definedName>
    <definedName name="Nikema">matrix!$Q$4</definedName>
    <definedName name="Panrex">matrix!$R$4</definedName>
    <definedName name="Paslode">matrix!$S$4:$S$41</definedName>
    <definedName name="Powers">matrix!$T$4:$T$9</definedName>
    <definedName name="Prebena">matrix!$U$4:$U$16</definedName>
    <definedName name="Rapid">matrix!$V$4:$V$8</definedName>
    <definedName name="Senco">matrix!$W$4:$W$31</definedName>
    <definedName name="Spit">matrix!$X$4:$X$11</definedName>
    <definedName name="SYMPAFIX">matrix!$Y$4:$Y$13</definedName>
    <definedName name="Tjep">matrix!$Z$4:$Z$23</definedName>
    <definedName name="Union">matrix!$AA$4:$AA$5</definedName>
    <definedName name="Würth">matrix!$AB$4:$AB$9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5" i="4" l="1"/>
  <c r="A65" i="4" s="1"/>
  <c r="P64" i="4"/>
  <c r="A64" i="4" s="1"/>
  <c r="P63" i="4"/>
  <c r="A63" i="4" s="1"/>
  <c r="P62" i="4"/>
  <c r="A62" i="4" s="1"/>
  <c r="P61" i="4"/>
  <c r="A61" i="4" s="1"/>
  <c r="P60" i="4"/>
  <c r="A60" i="4" s="1"/>
  <c r="P59" i="4"/>
  <c r="A59" i="4" s="1"/>
  <c r="P58" i="4"/>
  <c r="A58" i="4" s="1"/>
  <c r="P57" i="4"/>
  <c r="A57" i="4" s="1"/>
  <c r="P56" i="4"/>
  <c r="A56" i="4" s="1"/>
  <c r="P55" i="4"/>
  <c r="A55" i="4" s="1"/>
  <c r="P54" i="4"/>
  <c r="A54" i="4" s="1"/>
  <c r="P53" i="4"/>
  <c r="A53" i="4" s="1"/>
  <c r="P52" i="4"/>
  <c r="A52" i="4" s="1"/>
  <c r="P51" i="4"/>
  <c r="A51" i="4" s="1"/>
  <c r="P50" i="4"/>
  <c r="A50" i="4" s="1"/>
  <c r="P49" i="4"/>
  <c r="A49" i="4" s="1"/>
  <c r="P48" i="4"/>
  <c r="A48" i="4" s="1"/>
  <c r="P47" i="4"/>
  <c r="A47" i="4" s="1"/>
  <c r="P46" i="4"/>
  <c r="A46" i="4" s="1"/>
  <c r="P45" i="4"/>
  <c r="A45" i="4" s="1"/>
  <c r="P44" i="4"/>
  <c r="A44" i="4" s="1"/>
  <c r="P43" i="4"/>
  <c r="A43" i="4" s="1"/>
  <c r="P42" i="4"/>
  <c r="A42" i="4" s="1"/>
  <c r="P41" i="4"/>
  <c r="A41" i="4" s="1"/>
  <c r="P40" i="4"/>
  <c r="A40" i="4" s="1"/>
  <c r="P39" i="4"/>
  <c r="A39" i="4" s="1"/>
  <c r="P38" i="4"/>
  <c r="A38" i="4" s="1"/>
  <c r="P37" i="4"/>
  <c r="A37" i="4" s="1"/>
  <c r="P36" i="4"/>
  <c r="A36" i="4" s="1"/>
  <c r="P35" i="4"/>
  <c r="A35" i="4" s="1"/>
  <c r="P34" i="4"/>
  <c r="A34" i="4" s="1"/>
  <c r="P33" i="4"/>
  <c r="A33" i="4" s="1"/>
  <c r="P32" i="4"/>
  <c r="A32" i="4" s="1"/>
  <c r="P31" i="4"/>
  <c r="A31" i="4" s="1"/>
  <c r="P30" i="4"/>
  <c r="A30" i="4" s="1"/>
  <c r="P29" i="4"/>
  <c r="A29" i="4" s="1"/>
  <c r="P28" i="4"/>
  <c r="A28" i="4" s="1"/>
  <c r="P27" i="4"/>
  <c r="A27" i="4" s="1"/>
  <c r="P26" i="4"/>
  <c r="A26" i="4" s="1"/>
  <c r="P25" i="4"/>
  <c r="A25" i="4" s="1"/>
  <c r="P24" i="4"/>
  <c r="A24" i="4" s="1"/>
  <c r="P23" i="4"/>
  <c r="A23" i="4" s="1"/>
  <c r="P22" i="4"/>
  <c r="A22" i="4" s="1"/>
  <c r="P21" i="4"/>
  <c r="A21" i="4" s="1"/>
  <c r="P20" i="4"/>
  <c r="A20" i="4" s="1"/>
  <c r="P19" i="4"/>
  <c r="A19" i="4" s="1"/>
  <c r="P18" i="4"/>
  <c r="A18" i="4" s="1"/>
  <c r="P17" i="4"/>
  <c r="A17" i="4" s="1"/>
  <c r="P16" i="4"/>
  <c r="A16" i="4" s="1"/>
  <c r="P15" i="4"/>
  <c r="A15" i="4" s="1"/>
  <c r="P14" i="4"/>
  <c r="A14" i="4" s="1"/>
  <c r="P13" i="4"/>
  <c r="A13" i="4" s="1"/>
  <c r="P12" i="4"/>
  <c r="A12" i="4" s="1"/>
  <c r="P11" i="4"/>
  <c r="A11" i="4" s="1"/>
  <c r="P10" i="4"/>
  <c r="A10" i="4" s="1"/>
  <c r="D1" i="3" l="1"/>
  <c r="D10" i="1" s="1"/>
  <c r="R34" i="1" l="1"/>
  <c r="R30" i="1"/>
  <c r="R26" i="1"/>
  <c r="R22" i="1"/>
  <c r="A22" i="1" s="1"/>
  <c r="R18" i="1"/>
  <c r="A18" i="1" s="1"/>
  <c r="R37" i="1"/>
  <c r="A37" i="1" s="1"/>
  <c r="R33" i="1"/>
  <c r="R29" i="1"/>
  <c r="R25" i="1"/>
  <c r="R21" i="1"/>
  <c r="A21" i="1" s="1"/>
  <c r="R32" i="1"/>
  <c r="A32" i="1" s="1"/>
  <c r="R24" i="1"/>
  <c r="A24" i="1" s="1"/>
  <c r="R31" i="1"/>
  <c r="R23" i="1"/>
  <c r="A23" i="1" s="1"/>
  <c r="R36" i="1"/>
  <c r="R28" i="1"/>
  <c r="A28" i="1" s="1"/>
  <c r="R20" i="1"/>
  <c r="A20" i="1" s="1"/>
  <c r="R35" i="1"/>
  <c r="A35" i="1" s="1"/>
  <c r="R27" i="1"/>
  <c r="A27" i="1" s="1"/>
  <c r="R19" i="1"/>
  <c r="A19" i="1" s="1"/>
  <c r="R17" i="1"/>
  <c r="A30" i="1"/>
  <c r="A12" i="1"/>
  <c r="A14" i="1" s="1"/>
  <c r="U17" i="1" l="1"/>
  <c r="D17" i="1" s="1"/>
  <c r="F16" i="1"/>
  <c r="E16" i="1"/>
  <c r="S17" i="1"/>
  <c r="B17" i="1" s="1"/>
  <c r="V17" i="1"/>
  <c r="E17" i="1" s="1"/>
  <c r="D16" i="1"/>
  <c r="W17" i="1"/>
  <c r="F17" i="1" s="1"/>
  <c r="S20" i="1"/>
  <c r="B20" i="1" s="1"/>
  <c r="V20" i="1"/>
  <c r="E20" i="1" s="1"/>
  <c r="U20" i="1"/>
  <c r="D20" i="1" s="1"/>
  <c r="W20" i="1"/>
  <c r="F20" i="1" s="1"/>
  <c r="S31" i="1"/>
  <c r="B31" i="1" s="1"/>
  <c r="W31" i="1"/>
  <c r="F31" i="1" s="1"/>
  <c r="V31" i="1"/>
  <c r="E31" i="1" s="1"/>
  <c r="U31" i="1"/>
  <c r="D31" i="1" s="1"/>
  <c r="S25" i="1"/>
  <c r="B25" i="1" s="1"/>
  <c r="U25" i="1"/>
  <c r="D25" i="1" s="1"/>
  <c r="V25" i="1"/>
  <c r="E25" i="1" s="1"/>
  <c r="W25" i="1"/>
  <c r="F25" i="1" s="1"/>
  <c r="S18" i="1"/>
  <c r="B18" i="1" s="1"/>
  <c r="W18" i="1"/>
  <c r="F18" i="1" s="1"/>
  <c r="V18" i="1"/>
  <c r="E18" i="1" s="1"/>
  <c r="U18" i="1"/>
  <c r="D18" i="1" s="1"/>
  <c r="S34" i="1"/>
  <c r="B34" i="1" s="1"/>
  <c r="W34" i="1"/>
  <c r="F34" i="1" s="1"/>
  <c r="V34" i="1"/>
  <c r="E34" i="1" s="1"/>
  <c r="U34" i="1"/>
  <c r="D34" i="1" s="1"/>
  <c r="S19" i="1"/>
  <c r="B19" i="1" s="1"/>
  <c r="W19" i="1"/>
  <c r="F19" i="1" s="1"/>
  <c r="V19" i="1"/>
  <c r="E19" i="1" s="1"/>
  <c r="U19" i="1"/>
  <c r="D19" i="1" s="1"/>
  <c r="S28" i="1"/>
  <c r="B28" i="1" s="1"/>
  <c r="V28" i="1"/>
  <c r="E28" i="1" s="1"/>
  <c r="U28" i="1"/>
  <c r="D28" i="1" s="1"/>
  <c r="W28" i="1"/>
  <c r="F28" i="1" s="1"/>
  <c r="S24" i="1"/>
  <c r="B24" i="1" s="1"/>
  <c r="V24" i="1"/>
  <c r="E24" i="1" s="1"/>
  <c r="U24" i="1"/>
  <c r="D24" i="1" s="1"/>
  <c r="W24" i="1"/>
  <c r="F24" i="1" s="1"/>
  <c r="S29" i="1"/>
  <c r="B29" i="1" s="1"/>
  <c r="U29" i="1"/>
  <c r="D29" i="1" s="1"/>
  <c r="W29" i="1"/>
  <c r="F29" i="1" s="1"/>
  <c r="V29" i="1"/>
  <c r="E29" i="1" s="1"/>
  <c r="S22" i="1"/>
  <c r="B22" i="1" s="1"/>
  <c r="W22" i="1"/>
  <c r="F22" i="1" s="1"/>
  <c r="U22" i="1"/>
  <c r="D22" i="1" s="1"/>
  <c r="V22" i="1"/>
  <c r="E22" i="1" s="1"/>
  <c r="A29" i="1"/>
  <c r="A25" i="1"/>
  <c r="S27" i="1"/>
  <c r="B27" i="1" s="1"/>
  <c r="W27" i="1"/>
  <c r="F27" i="1" s="1"/>
  <c r="V27" i="1"/>
  <c r="E27" i="1" s="1"/>
  <c r="U27" i="1"/>
  <c r="D27" i="1" s="1"/>
  <c r="S36" i="1"/>
  <c r="B36" i="1" s="1"/>
  <c r="V36" i="1"/>
  <c r="E36" i="1" s="1"/>
  <c r="U36" i="1"/>
  <c r="D36" i="1" s="1"/>
  <c r="W36" i="1"/>
  <c r="F36" i="1" s="1"/>
  <c r="S32" i="1"/>
  <c r="B32" i="1" s="1"/>
  <c r="V32" i="1"/>
  <c r="E32" i="1" s="1"/>
  <c r="U32" i="1"/>
  <c r="D32" i="1" s="1"/>
  <c r="W32" i="1"/>
  <c r="F32" i="1" s="1"/>
  <c r="S33" i="1"/>
  <c r="B33" i="1" s="1"/>
  <c r="U33" i="1"/>
  <c r="D33" i="1" s="1"/>
  <c r="V33" i="1"/>
  <c r="E33" i="1" s="1"/>
  <c r="W33" i="1"/>
  <c r="F33" i="1" s="1"/>
  <c r="S26" i="1"/>
  <c r="B26" i="1" s="1"/>
  <c r="W26" i="1"/>
  <c r="F26" i="1" s="1"/>
  <c r="V26" i="1"/>
  <c r="E26" i="1" s="1"/>
  <c r="U26" i="1"/>
  <c r="D26" i="1" s="1"/>
  <c r="A26" i="1"/>
  <c r="A34" i="1"/>
  <c r="A31" i="1"/>
  <c r="A36" i="1"/>
  <c r="A33" i="1"/>
  <c r="S35" i="1"/>
  <c r="B35" i="1" s="1"/>
  <c r="W35" i="1"/>
  <c r="F35" i="1" s="1"/>
  <c r="V35" i="1"/>
  <c r="E35" i="1" s="1"/>
  <c r="U35" i="1"/>
  <c r="D35" i="1" s="1"/>
  <c r="S23" i="1"/>
  <c r="B23" i="1" s="1"/>
  <c r="W23" i="1"/>
  <c r="F23" i="1" s="1"/>
  <c r="V23" i="1"/>
  <c r="E23" i="1" s="1"/>
  <c r="U23" i="1"/>
  <c r="D23" i="1" s="1"/>
  <c r="S21" i="1"/>
  <c r="B21" i="1" s="1"/>
  <c r="U21" i="1"/>
  <c r="D21" i="1" s="1"/>
  <c r="W21" i="1"/>
  <c r="F21" i="1" s="1"/>
  <c r="V21" i="1"/>
  <c r="E21" i="1" s="1"/>
  <c r="S37" i="1"/>
  <c r="B37" i="1" s="1"/>
  <c r="U37" i="1"/>
  <c r="D37" i="1" s="1"/>
  <c r="W37" i="1"/>
  <c r="F37" i="1" s="1"/>
  <c r="V37" i="1"/>
  <c r="E37" i="1" s="1"/>
  <c r="S30" i="1"/>
  <c r="B30" i="1" s="1"/>
  <c r="W30" i="1"/>
  <c r="F30" i="1" s="1"/>
  <c r="U30" i="1"/>
  <c r="D30" i="1" s="1"/>
  <c r="V30" i="1"/>
  <c r="E30" i="1" s="1"/>
  <c r="A16" i="1"/>
  <c r="B16" i="1"/>
  <c r="A17" i="1"/>
</calcChain>
</file>

<file path=xl/sharedStrings.xml><?xml version="1.0" encoding="utf-8"?>
<sst xmlns="http://schemas.openxmlformats.org/spreadsheetml/2006/main" count="2123" uniqueCount="985">
  <si>
    <t>Merken</t>
  </si>
  <si>
    <t>Spit</t>
  </si>
  <si>
    <t>Paslode</t>
  </si>
  <si>
    <t>Powers</t>
  </si>
  <si>
    <t>DeWalt</t>
  </si>
  <si>
    <t>Senco</t>
  </si>
  <si>
    <t>Tjep</t>
  </si>
  <si>
    <t>geschoten montage</t>
  </si>
  <si>
    <t>Makita</t>
  </si>
  <si>
    <t>Bostitch</t>
  </si>
  <si>
    <t>Haubold</t>
  </si>
  <si>
    <t>Hitachi</t>
  </si>
  <si>
    <t>Würth</t>
  </si>
  <si>
    <t>Hilti</t>
  </si>
  <si>
    <t>Hikoki</t>
  </si>
  <si>
    <t>Metabo</t>
  </si>
  <si>
    <t>Milwaukee</t>
  </si>
  <si>
    <t>Prebena</t>
  </si>
  <si>
    <t>Union</t>
  </si>
  <si>
    <t>SYMPAFIX</t>
  </si>
  <si>
    <t>Alle rolspijker machines</t>
  </si>
  <si>
    <t>BF33-E</t>
  </si>
  <si>
    <t>BTCN560</t>
  </si>
  <si>
    <t>BRT130-E</t>
  </si>
  <si>
    <t>BRT160-C-E</t>
  </si>
  <si>
    <t>F21-PL-E</t>
  </si>
  <si>
    <t>F28-WW-E</t>
  </si>
  <si>
    <t>F33-PT-E</t>
  </si>
  <si>
    <t>F33-PTSM-E</t>
  </si>
  <si>
    <t>MCN250-E</t>
  </si>
  <si>
    <t>BTCN120</t>
  </si>
  <si>
    <t>DA1564K-E</t>
  </si>
  <si>
    <t>FN1664-E</t>
  </si>
  <si>
    <t>FN1664 SP-E</t>
  </si>
  <si>
    <t>N62FNSP-E</t>
  </si>
  <si>
    <t>SB-HC50FN</t>
  </si>
  <si>
    <t>BTCN110</t>
  </si>
  <si>
    <t>BT1855-E</t>
  </si>
  <si>
    <t>BT1855SP-E</t>
  </si>
  <si>
    <t>SB-2in1</t>
  </si>
  <si>
    <t>TU-216-2330K-E</t>
  </si>
  <si>
    <t>Alle nietapparaten</t>
  </si>
  <si>
    <t>Geen Sympafix gebruiksartikelen voor dit product beschikbaar</t>
  </si>
  <si>
    <r>
      <t>Geschikt voor Sympafix 34</t>
    </r>
    <r>
      <rPr>
        <sz val="11"/>
        <color theme="1"/>
        <rFont val="Calibri"/>
        <family val="2"/>
      </rPr>
      <t>° papiergebonden D-kop nagels, bvb #70051</t>
    </r>
  </si>
  <si>
    <t>DCN692</t>
  </si>
  <si>
    <t>DCN660</t>
  </si>
  <si>
    <t>DCN693</t>
  </si>
  <si>
    <t>DCN680</t>
  </si>
  <si>
    <t>DCN681</t>
  </si>
  <si>
    <t>DCN682</t>
  </si>
  <si>
    <t>DCN650</t>
  </si>
  <si>
    <t>DCN890</t>
  </si>
  <si>
    <t>DCN701</t>
  </si>
  <si>
    <t>DCFS950</t>
  </si>
  <si>
    <t>DCN45</t>
  </si>
  <si>
    <t>DCN662</t>
  </si>
  <si>
    <t>DPN9033</t>
  </si>
  <si>
    <t>DPN90</t>
  </si>
  <si>
    <t>DPN64C</t>
  </si>
  <si>
    <t>DPN1850</t>
  </si>
  <si>
    <t>DPN1664</t>
  </si>
  <si>
    <t>DPN1564</t>
  </si>
  <si>
    <t>DGN9033</t>
  </si>
  <si>
    <t>DDF5110500</t>
  </si>
  <si>
    <t>C5</t>
  </si>
  <si>
    <t>DDF5120550</t>
  </si>
  <si>
    <t>DDF2130000</t>
  </si>
  <si>
    <t>DDF2120400</t>
  </si>
  <si>
    <t>P3X</t>
  </si>
  <si>
    <t>PA3500</t>
  </si>
  <si>
    <t>Dewalt</t>
  </si>
  <si>
    <r>
      <t>Geschikt voor Sympafix 16 gauge / 20-21</t>
    </r>
    <r>
      <rPr>
        <sz val="11"/>
        <color theme="1"/>
        <rFont val="Calibri"/>
        <family val="2"/>
      </rPr>
      <t>° brads, bvb #70382</t>
    </r>
  </si>
  <si>
    <r>
      <t>Geschikt voor Sympafix rood gas #70282 en 34</t>
    </r>
    <r>
      <rPr>
        <sz val="11"/>
        <color theme="1"/>
        <rFont val="Calibri"/>
        <family val="2"/>
      </rPr>
      <t>° papiergebonden D-kop nagels, bvb #70051</t>
    </r>
  </si>
  <si>
    <t>Geschikt voor Sympafix C5 nagels en gas, bvb #70582</t>
  </si>
  <si>
    <t>Geschikt voor Sympafix kruitladingen op disk, bvb #70146 en losse nagels bvb #70184. Geen nagels op strip beschikbaar.</t>
  </si>
  <si>
    <t>Geschikt voor Sympafix kruitladingen op strip, bvb #70172 en losse nagels bvb #70184.</t>
  </si>
  <si>
    <t>Pulsa 40</t>
  </si>
  <si>
    <t>P370</t>
  </si>
  <si>
    <t>P560</t>
  </si>
  <si>
    <t>ST400</t>
  </si>
  <si>
    <t>IM90</t>
  </si>
  <si>
    <t>IM350</t>
  </si>
  <si>
    <t>PPN50</t>
  </si>
  <si>
    <t>IM45</t>
  </si>
  <si>
    <t>IM65A</t>
  </si>
  <si>
    <t>IM50</t>
  </si>
  <si>
    <t>IM200</t>
  </si>
  <si>
    <t>IM65</t>
  </si>
  <si>
    <t>PSN90</t>
  </si>
  <si>
    <t>PSN100</t>
  </si>
  <si>
    <t>PSN50</t>
  </si>
  <si>
    <t>F250S PP</t>
  </si>
  <si>
    <t>DFSN90</t>
  </si>
  <si>
    <t>DFSN100</t>
  </si>
  <si>
    <t>PFS160</t>
  </si>
  <si>
    <t>RN160</t>
  </si>
  <si>
    <t>CNP50</t>
  </si>
  <si>
    <t>CNP65</t>
  </si>
  <si>
    <t>CNP75</t>
  </si>
  <si>
    <t>LCP45</t>
  </si>
  <si>
    <t>LCP65</t>
  </si>
  <si>
    <t>RNC45R</t>
  </si>
  <si>
    <t>RNC90Z</t>
  </si>
  <si>
    <t>FN1850</t>
  </si>
  <si>
    <t>FN1650</t>
  </si>
  <si>
    <t>FN1665</t>
  </si>
  <si>
    <t>PN816</t>
  </si>
  <si>
    <t>LDS5016</t>
  </si>
  <si>
    <t>HT550C</t>
  </si>
  <si>
    <t>CS5000</t>
  </si>
  <si>
    <t>PN540</t>
  </si>
  <si>
    <t>PN6040</t>
  </si>
  <si>
    <t>PN755</t>
  </si>
  <si>
    <t>PN765</t>
  </si>
  <si>
    <t>PN775</t>
  </si>
  <si>
    <t>S200 S16.2</t>
  </si>
  <si>
    <t>RNC50M</t>
  </si>
  <si>
    <t>RNC65</t>
  </si>
  <si>
    <t>PSN816</t>
  </si>
  <si>
    <t>PN29130</t>
  </si>
  <si>
    <t>PN29180</t>
  </si>
  <si>
    <t>PN7965</t>
  </si>
  <si>
    <t>PN9180</t>
  </si>
  <si>
    <t>WN 15/I</t>
  </si>
  <si>
    <t>WN 25XII</t>
  </si>
  <si>
    <r>
      <t>Geschikt voor Sympafix 34</t>
    </r>
    <r>
      <rPr>
        <sz val="11"/>
        <color theme="1"/>
        <rFont val="Calibri"/>
        <family val="2"/>
      </rPr>
      <t>° papiergebonden D-kop nagels, bvb #70051. Gaspatronen niet verkrijgbaar bij Sympafix</t>
    </r>
  </si>
  <si>
    <r>
      <t>Geschikt voor Sympafix minigas #70400 en 16 gauge / 20-21</t>
    </r>
    <r>
      <rPr>
        <sz val="11"/>
        <color theme="1"/>
        <rFont val="Calibri"/>
        <family val="2"/>
      </rPr>
      <t>° brads, bvb #70382</t>
    </r>
  </si>
  <si>
    <t>C3</t>
  </si>
  <si>
    <t>C4</t>
  </si>
  <si>
    <t>F16A</t>
  </si>
  <si>
    <t>P3500</t>
  </si>
  <si>
    <t>Geschikt voor Sympafix GT3C nagels en gas, bvb #70074</t>
  </si>
  <si>
    <t>Geschikt voor Sympafix C5 nagels en gas, bvb #70528</t>
  </si>
  <si>
    <t>Geschikt voor Sympafix GT/C70 nagels en gas, bvb #70020</t>
  </si>
  <si>
    <t>N18DSLW4Z</t>
  </si>
  <si>
    <t>NH18DSLW4Z</t>
  </si>
  <si>
    <t>NP18DSALW4Z</t>
  </si>
  <si>
    <t>NT1865DAW</t>
  </si>
  <si>
    <t>NR1890DBRLW</t>
  </si>
  <si>
    <t>NT1865DBSLW</t>
  </si>
  <si>
    <t>NT1850DBSLW</t>
  </si>
  <si>
    <t>NT1865DBALW</t>
  </si>
  <si>
    <t>NR1890DBCLW9Z</t>
  </si>
  <si>
    <t>GX3</t>
  </si>
  <si>
    <t>GX90-WF</t>
  </si>
  <si>
    <t>BX3</t>
  </si>
  <si>
    <t>DX6 MX</t>
  </si>
  <si>
    <t>DX6-F8</t>
  </si>
  <si>
    <t>DX6-IE</t>
  </si>
  <si>
    <t>DX6-GR</t>
  </si>
  <si>
    <t>DX351 MX</t>
  </si>
  <si>
    <t>DX351 M&amp;E</t>
  </si>
  <si>
    <t>DX351-CT</t>
  </si>
  <si>
    <t>DX351-BT</t>
  </si>
  <si>
    <t>DX351-BTG</t>
  </si>
  <si>
    <t>DX462-S12</t>
  </si>
  <si>
    <t>DX76</t>
  </si>
  <si>
    <t>DX9-ENP</t>
  </si>
  <si>
    <t>Geschikt voor Sympafix kruitladingen op strip, bvb #70172</t>
  </si>
  <si>
    <t>Geschikt voor Sympafix kruitladingen op strip, bvb #70172 en kruitnagels op strip bvb #71280</t>
  </si>
  <si>
    <t>A34/64</t>
  </si>
  <si>
    <t>Alle rechte bradtackers</t>
  </si>
  <si>
    <t>Alle rolnagel machines</t>
  </si>
  <si>
    <t>Alle niet/kram nachines</t>
  </si>
  <si>
    <t>A34/90-N1</t>
  </si>
  <si>
    <t>A34/100-A1</t>
  </si>
  <si>
    <t>A34/90-A2G</t>
  </si>
  <si>
    <t>A34/90-A1</t>
  </si>
  <si>
    <t>T30/38 A1</t>
  </si>
  <si>
    <t>N59</t>
  </si>
  <si>
    <t>N60</t>
  </si>
  <si>
    <t xml:space="preserve">N62 </t>
  </si>
  <si>
    <t>A25/64</t>
  </si>
  <si>
    <t>GN900SE</t>
  </si>
  <si>
    <t>AN924</t>
  </si>
  <si>
    <t>AN943K</t>
  </si>
  <si>
    <t>GN420CSE</t>
  </si>
  <si>
    <t>GF600SE</t>
  </si>
  <si>
    <t>DSN 50</t>
  </si>
  <si>
    <t>DKNG 40/50</t>
  </si>
  <si>
    <t>DKG 80/16</t>
  </si>
  <si>
    <t>M18 FFN-502C</t>
  </si>
  <si>
    <t>M18 CN16GA-OX</t>
  </si>
  <si>
    <t>M18 FN15GA</t>
  </si>
  <si>
    <t>M18FN16GA</t>
  </si>
  <si>
    <t>M18 FFN21</t>
  </si>
  <si>
    <t>M18 FFNS</t>
  </si>
  <si>
    <t>M18FFN</t>
  </si>
  <si>
    <t>M18 FNCS18GS</t>
  </si>
  <si>
    <t>M18 FN18GS</t>
  </si>
  <si>
    <t>M12 BST</t>
  </si>
  <si>
    <t>C12 PN</t>
  </si>
  <si>
    <t>PKT-8-PR100</t>
  </si>
  <si>
    <t>PKT-7-RK90</t>
  </si>
  <si>
    <t>PKT-2-J50SD</t>
  </si>
  <si>
    <t>Alle rechte niet- en bradtackers</t>
  </si>
  <si>
    <t>4S-DA63</t>
  </si>
  <si>
    <t>ST2-ANK</t>
  </si>
  <si>
    <t>PKT-7-RK90-S</t>
  </si>
  <si>
    <t>8F-RK100</t>
  </si>
  <si>
    <t>7XR-RK90</t>
  </si>
  <si>
    <t>7XR-PR90</t>
  </si>
  <si>
    <t>10X-RK160</t>
  </si>
  <si>
    <t>10X-RK130</t>
  </si>
  <si>
    <t>SGT90i CH</t>
  </si>
  <si>
    <t>GT90CH</t>
  </si>
  <si>
    <t>SN90CXP</t>
  </si>
  <si>
    <t>SN90CHX</t>
  </si>
  <si>
    <t>F-35XP 34°</t>
  </si>
  <si>
    <t>FRAMEPRO601</t>
  </si>
  <si>
    <t>FRAMEPRO651</t>
  </si>
  <si>
    <t>S900FN</t>
  </si>
  <si>
    <t>GT65I-RH</t>
  </si>
  <si>
    <t>GT40i-SCP</t>
  </si>
  <si>
    <t>SAP40</t>
  </si>
  <si>
    <t>SGP40S</t>
  </si>
  <si>
    <t>FRAMEPRO602</t>
  </si>
  <si>
    <t>SN1302</t>
  </si>
  <si>
    <t>SN90FXP</t>
  </si>
  <si>
    <t>Slidingpro 40</t>
  </si>
  <si>
    <t>SN1602</t>
  </si>
  <si>
    <t>GT90FRH</t>
  </si>
  <si>
    <t>TPRO65</t>
  </si>
  <si>
    <t>GT35i-HN</t>
  </si>
  <si>
    <t>F15</t>
  </si>
  <si>
    <t>S250SN</t>
  </si>
  <si>
    <t>FinishPro16XP</t>
  </si>
  <si>
    <t>FinishPro 30-35-42</t>
  </si>
  <si>
    <t>GT65I-DA</t>
  </si>
  <si>
    <t>Alle trommeltackers</t>
  </si>
  <si>
    <t>Geschikt voor Sympafix GT/C45 gas, artnr #70058</t>
  </si>
  <si>
    <t>BeA</t>
  </si>
  <si>
    <t>Alle T-nageltackers</t>
  </si>
  <si>
    <t>R90</t>
  </si>
  <si>
    <t>R100</t>
  </si>
  <si>
    <t>R130</t>
  </si>
  <si>
    <t>R160</t>
  </si>
  <si>
    <t>R220</t>
  </si>
  <si>
    <t>D100-934</t>
  </si>
  <si>
    <t>Dynamik D-kop</t>
  </si>
  <si>
    <t>Dynamik CN60-688</t>
  </si>
  <si>
    <t>Max</t>
  </si>
  <si>
    <t>Panrex</t>
  </si>
  <si>
    <t>Nikema</t>
  </si>
  <si>
    <t>Rapid</t>
  </si>
  <si>
    <t>Carat</t>
  </si>
  <si>
    <t>GFN3490</t>
  </si>
  <si>
    <t>DA15/64</t>
  </si>
  <si>
    <t>FNN34100</t>
  </si>
  <si>
    <t>S3390G34</t>
  </si>
  <si>
    <t>Dutack</t>
  </si>
  <si>
    <t>S3390G21</t>
  </si>
  <si>
    <t>S3040G90</t>
  </si>
  <si>
    <t>B1864Mg DA</t>
  </si>
  <si>
    <t>S31100Mg</t>
  </si>
  <si>
    <t>Geschikt voor Sympafix rood gas #70282, 21 graden nagels niet verkrijgbaar bij Sympafix</t>
  </si>
  <si>
    <t>GS690CH-EX</t>
  </si>
  <si>
    <t>SN883-100CH/34</t>
  </si>
  <si>
    <t>SN890CH2/34</t>
  </si>
  <si>
    <t>GS738C</t>
  </si>
  <si>
    <t>Alle rolnagel, brad- en niet tackers</t>
  </si>
  <si>
    <t>M90HN</t>
  </si>
  <si>
    <t>PF34ST</t>
  </si>
  <si>
    <t>PRO PFN3490</t>
  </si>
  <si>
    <t>BN64</t>
  </si>
  <si>
    <t>BN50</t>
  </si>
  <si>
    <t>PB161</t>
  </si>
  <si>
    <t>GRF 34/100</t>
  </si>
  <si>
    <t>GRF 34/100 GAS</t>
  </si>
  <si>
    <t>GRF 34/90</t>
  </si>
  <si>
    <t>GRF 34/90 Strip</t>
  </si>
  <si>
    <t>GRF 34/105</t>
  </si>
  <si>
    <t>GRF 34/100 Gas</t>
  </si>
  <si>
    <t>GRF 34/90 LW</t>
  </si>
  <si>
    <t>VF-16/64 3G</t>
  </si>
  <si>
    <t>VF-16/64 2G</t>
  </si>
  <si>
    <t>CP-40 3G</t>
  </si>
  <si>
    <t>CP-40 2G</t>
  </si>
  <si>
    <t>CP-40-CPX</t>
  </si>
  <si>
    <t>CP40</t>
  </si>
  <si>
    <t>ST-15/50</t>
  </si>
  <si>
    <t>Haften-, coil- en anker tackers</t>
  </si>
  <si>
    <t>kram-, niet- en rechte bradtackers</t>
  </si>
  <si>
    <t>TF-16/64 3G</t>
  </si>
  <si>
    <t>AB-15</t>
  </si>
  <si>
    <r>
      <t xml:space="preserve">Geschikt voor Sympafix minigas #70400, geen passende </t>
    </r>
    <r>
      <rPr>
        <sz val="11"/>
        <color theme="1"/>
        <rFont val="Calibri"/>
        <family val="2"/>
      </rPr>
      <t>brads in Sympafix programma</t>
    </r>
  </si>
  <si>
    <t>6AH/DL100UDS</t>
  </si>
  <si>
    <t>Alle niet- kram en coiltackers</t>
  </si>
  <si>
    <t>Diga W34</t>
  </si>
  <si>
    <t>Diga WO 16/64</t>
  </si>
  <si>
    <t>Diga CS2</t>
  </si>
  <si>
    <t>Diga CS3</t>
  </si>
  <si>
    <r>
      <t>DSN 5090 34</t>
    </r>
    <r>
      <rPr>
        <sz val="11"/>
        <color theme="1"/>
        <rFont val="Calibri"/>
        <family val="2"/>
      </rPr>
      <t>°</t>
    </r>
  </si>
  <si>
    <t xml:space="preserve">overig </t>
  </si>
  <si>
    <t>DA1564</t>
  </si>
  <si>
    <t>CN25</t>
  </si>
  <si>
    <t>FNN3490</t>
  </si>
  <si>
    <t>MC3438</t>
  </si>
  <si>
    <t>MC3464</t>
  </si>
  <si>
    <t>MAF1850</t>
  </si>
  <si>
    <t>FNN21130</t>
  </si>
  <si>
    <t>FNN21160</t>
  </si>
  <si>
    <t>Hewitool</t>
  </si>
  <si>
    <t>BeA Alle trommeltackers</t>
  </si>
  <si>
    <t>BeA Alle T-nageltackers</t>
  </si>
  <si>
    <t>BeA R90</t>
  </si>
  <si>
    <t>BeA R100</t>
  </si>
  <si>
    <t>BeA R130</t>
  </si>
  <si>
    <t>BeA R160</t>
  </si>
  <si>
    <t>BeA R220</t>
  </si>
  <si>
    <t>BeA D100-934</t>
  </si>
  <si>
    <t>BeA Dynamik D-kop</t>
  </si>
  <si>
    <t>BeA Dynamik CN60-688</t>
  </si>
  <si>
    <t>Bostitch Alle nietapparaten</t>
  </si>
  <si>
    <t>Bostitch Alle rolspijker machines</t>
  </si>
  <si>
    <t>Bostitch BF33-E</t>
  </si>
  <si>
    <t>Bostitch BRT130-E</t>
  </si>
  <si>
    <t>Bostitch BRT160-C-E</t>
  </si>
  <si>
    <t>Bostitch BT1855-E</t>
  </si>
  <si>
    <t>Bostitch BT1855SP-E</t>
  </si>
  <si>
    <t>Bostitch BTCN110</t>
  </si>
  <si>
    <t>Bostitch BTCN120</t>
  </si>
  <si>
    <t>Bostitch BTCN560</t>
  </si>
  <si>
    <t>Bostitch DA1564K-E</t>
  </si>
  <si>
    <t>Bostitch F21-PL-E</t>
  </si>
  <si>
    <t>Bostitch F28-WW-E</t>
  </si>
  <si>
    <t>Bostitch F33-PT-E</t>
  </si>
  <si>
    <t>Bostitch F33-PTSM-E</t>
  </si>
  <si>
    <t>Bostitch FN1664 SP-E</t>
  </si>
  <si>
    <t>Bostitch FN1664-E</t>
  </si>
  <si>
    <t>Bostitch MCN250-E</t>
  </si>
  <si>
    <t>Bostitch N62FNSP-E</t>
  </si>
  <si>
    <t>Bostitch SB-2in1</t>
  </si>
  <si>
    <t>Bostitch SB-HC50FN</t>
  </si>
  <si>
    <t>Bostitch TU-216-2330K-E</t>
  </si>
  <si>
    <t>Bostitch N59</t>
  </si>
  <si>
    <t>Bostitch N60</t>
  </si>
  <si>
    <t xml:space="preserve">Bostitch N62 </t>
  </si>
  <si>
    <t>Carat Alle rechte niet- en bradtackers</t>
  </si>
  <si>
    <t>Carat Alle rolspijker machines</t>
  </si>
  <si>
    <t>Carat GFN3490</t>
  </si>
  <si>
    <t>Carat DA15/64</t>
  </si>
  <si>
    <t>Hewitool FNN3490</t>
  </si>
  <si>
    <t>Carat FNN34100</t>
  </si>
  <si>
    <t>Carat FNN21130</t>
  </si>
  <si>
    <t>Carat FNN21160</t>
  </si>
  <si>
    <t>Carat DA1564</t>
  </si>
  <si>
    <t>Carat CN25</t>
  </si>
  <si>
    <t>Carat MC3438</t>
  </si>
  <si>
    <t>Carat MC3464</t>
  </si>
  <si>
    <t>Carat MAF1850</t>
  </si>
  <si>
    <t>Dewalt DCN692</t>
  </si>
  <si>
    <t>Dewalt DCN660</t>
  </si>
  <si>
    <t>Dewalt DCN693</t>
  </si>
  <si>
    <t>Dewalt DCN680</t>
  </si>
  <si>
    <t>Dewalt DCN681</t>
  </si>
  <si>
    <t>Dewalt DCN682</t>
  </si>
  <si>
    <t>Dewalt DCN650</t>
  </si>
  <si>
    <t>Dewalt DCN890</t>
  </si>
  <si>
    <t>Dewalt DCN701</t>
  </si>
  <si>
    <t>Dewalt DCFS950</t>
  </si>
  <si>
    <t>Dewalt DCN45</t>
  </si>
  <si>
    <t>Dewalt DCN662</t>
  </si>
  <si>
    <t>Dewalt DPN9033</t>
  </si>
  <si>
    <t>Dewalt DPN90</t>
  </si>
  <si>
    <t>Dewalt DPN64C</t>
  </si>
  <si>
    <t>Dewalt DPN1850</t>
  </si>
  <si>
    <t>Dewalt DPN1664</t>
  </si>
  <si>
    <t>Dewalt DPN1564</t>
  </si>
  <si>
    <t>Dewalt DGN9033</t>
  </si>
  <si>
    <t>Dewalt DDF5110500</t>
  </si>
  <si>
    <t>Dewalt C5</t>
  </si>
  <si>
    <t>Dewalt DDF5120550</t>
  </si>
  <si>
    <t>Dewalt DDF2130000</t>
  </si>
  <si>
    <t>Dewalt DDF2120400</t>
  </si>
  <si>
    <t>Dewalt P3X</t>
  </si>
  <si>
    <t>Dewalt PA3500</t>
  </si>
  <si>
    <t>Dutack Alle rechte niet- en bradtackers</t>
  </si>
  <si>
    <t>Dutack Alle rolnagel machines</t>
  </si>
  <si>
    <t>Dutack S3390G34</t>
  </si>
  <si>
    <t>Dutack S3390G21</t>
  </si>
  <si>
    <t>Dutack S3040G90</t>
  </si>
  <si>
    <t>Dutack B1864Mg DA</t>
  </si>
  <si>
    <t>Dutack S31100Mg</t>
  </si>
  <si>
    <t>Haubold RNC45R</t>
  </si>
  <si>
    <t>Haubold RNC50M</t>
  </si>
  <si>
    <t>Haubold RNC65</t>
  </si>
  <si>
    <t>Haubold RNC90Z</t>
  </si>
  <si>
    <t>Haubold PSN816</t>
  </si>
  <si>
    <t>Haubold PN29130</t>
  </si>
  <si>
    <t>Haubold PN29180</t>
  </si>
  <si>
    <t>Haubold PN7965</t>
  </si>
  <si>
    <t>Haubold PN9180</t>
  </si>
  <si>
    <t>Haubold WN 15/I</t>
  </si>
  <si>
    <t>Haubold WN 25XII</t>
  </si>
  <si>
    <t>Paslode IM90</t>
  </si>
  <si>
    <t>Paslode IM350</t>
  </si>
  <si>
    <t>Paslode PPN50</t>
  </si>
  <si>
    <t>Paslode IM45</t>
  </si>
  <si>
    <t>Paslode IM65A</t>
  </si>
  <si>
    <t>Paslode IM65</t>
  </si>
  <si>
    <t>Paslode IM50</t>
  </si>
  <si>
    <t>Paslode IM200</t>
  </si>
  <si>
    <t>Paslode PSN90</t>
  </si>
  <si>
    <t>Paslode PSN100</t>
  </si>
  <si>
    <t>Paslode PSN50</t>
  </si>
  <si>
    <t>Paslode F250S PP</t>
  </si>
  <si>
    <t>Paslode DFSN90</t>
  </si>
  <si>
    <t>Paslode DFSN100</t>
  </si>
  <si>
    <t>Paslode PFS160</t>
  </si>
  <si>
    <t>Paslode RN160</t>
  </si>
  <si>
    <t>Paslode CNP50</t>
  </si>
  <si>
    <t>Paslode CNP65</t>
  </si>
  <si>
    <t>Paslode CNP75</t>
  </si>
  <si>
    <t>Paslode LCP45</t>
  </si>
  <si>
    <t>Paslode LCP65</t>
  </si>
  <si>
    <t>Paslode RNC45R</t>
  </si>
  <si>
    <t>Paslode RNC90Z</t>
  </si>
  <si>
    <t>Paslode FN1850</t>
  </si>
  <si>
    <t>Paslode FN1650</t>
  </si>
  <si>
    <t>Paslode FN1665</t>
  </si>
  <si>
    <t>Paslode PN816</t>
  </si>
  <si>
    <t>Paslode LDS5016</t>
  </si>
  <si>
    <t>Paslode HT550C</t>
  </si>
  <si>
    <t>Paslode CS5000</t>
  </si>
  <si>
    <t>Paslode PN540</t>
  </si>
  <si>
    <t>Paslode PN6040</t>
  </si>
  <si>
    <t>Paslode PN755</t>
  </si>
  <si>
    <t>Paslode PN765</t>
  </si>
  <si>
    <t>Paslode PN775</t>
  </si>
  <si>
    <t>Paslode S200 S16.2</t>
  </si>
  <si>
    <t>Nikema M90HN</t>
  </si>
  <si>
    <t>Panrex PF34ST</t>
  </si>
  <si>
    <t>Rapid Alle rolnagel, brad- en niet tackers</t>
  </si>
  <si>
    <t>Rapid PRO PFN3490</t>
  </si>
  <si>
    <t>Rapid BN64</t>
  </si>
  <si>
    <t>Rapid BN50</t>
  </si>
  <si>
    <t>Rapid PB161</t>
  </si>
  <si>
    <t>Powers C3</t>
  </si>
  <si>
    <t>Powers C4</t>
  </si>
  <si>
    <t>Powers C5</t>
  </si>
  <si>
    <t>Powers F16A</t>
  </si>
  <si>
    <t>Powers P3500</t>
  </si>
  <si>
    <t>Powers P3X</t>
  </si>
  <si>
    <t>Hikoki N18DSLW4Z</t>
  </si>
  <si>
    <t>Hikoki NH18DSLW4Z</t>
  </si>
  <si>
    <t>Hikoki NP18DSALW4Z</t>
  </si>
  <si>
    <t>Hikoki NR1890DBRLW</t>
  </si>
  <si>
    <t>Hikoki NT1865DAW</t>
  </si>
  <si>
    <t>Hikoki NT1850DBSLW</t>
  </si>
  <si>
    <t>Hikoki NT1865DBSLW</t>
  </si>
  <si>
    <t>Hikoki NT1865DBALW</t>
  </si>
  <si>
    <t>Hikoki NR1890DBCLW9Z</t>
  </si>
  <si>
    <t>Hilti GX3</t>
  </si>
  <si>
    <t>Hilti GX90-WF</t>
  </si>
  <si>
    <t>Hilti BX3</t>
  </si>
  <si>
    <t>Hilti DX6 MX</t>
  </si>
  <si>
    <t>Hilti DX6-F8</t>
  </si>
  <si>
    <t>Hilti DX6-IE</t>
  </si>
  <si>
    <t>Hilti DX6-GR</t>
  </si>
  <si>
    <t>Hilti DX351 MX</t>
  </si>
  <si>
    <t>Hilti DX351 M&amp;E</t>
  </si>
  <si>
    <t>Hilti DX351-CT</t>
  </si>
  <si>
    <t>Hilti DX351-BT</t>
  </si>
  <si>
    <t>Hilti DX351-BTG</t>
  </si>
  <si>
    <t>Hilti DX462-S12</t>
  </si>
  <si>
    <t>Hilti DX76</t>
  </si>
  <si>
    <t>Hilti DX9-ENP</t>
  </si>
  <si>
    <t>Hitachi N18DSLW4Z</t>
  </si>
  <si>
    <t>Hitachi NH18DSLW4Z</t>
  </si>
  <si>
    <t>Hitachi NP18DSALW4Z</t>
  </si>
  <si>
    <t>Hitachi NR1890DBRLW</t>
  </si>
  <si>
    <t>Hitachi NT1865DAW</t>
  </si>
  <si>
    <t>Hitachi NT1850DBSLW</t>
  </si>
  <si>
    <t>Hitachi NT1865DBSLW</t>
  </si>
  <si>
    <t>Hitachi NT1865DBALW</t>
  </si>
  <si>
    <t>Hitachi NR1890DBCLW9Z</t>
  </si>
  <si>
    <t>Makita Alle rolnagel machines</t>
  </si>
  <si>
    <t>Makita GF600SE</t>
  </si>
  <si>
    <t>Makita GN900SE</t>
  </si>
  <si>
    <t>Makita AN924</t>
  </si>
  <si>
    <t>Makita AN943K</t>
  </si>
  <si>
    <t>Makita GN420CSE</t>
  </si>
  <si>
    <t>Max Alle rolnagel, brad- en niet tackers</t>
  </si>
  <si>
    <t>Max GS690CH-EX</t>
  </si>
  <si>
    <t>Max SN883-100CH/34</t>
  </si>
  <si>
    <t>Max SN890CH2/34</t>
  </si>
  <si>
    <t>Max GS738C</t>
  </si>
  <si>
    <t>Metabo DSN 50</t>
  </si>
  <si>
    <t>Metabo DKNG 40/50</t>
  </si>
  <si>
    <t>Metabo DKG 80/16</t>
  </si>
  <si>
    <t>Milwaukee M18 FFN-502C</t>
  </si>
  <si>
    <t>Milwaukee M18 CN16GA-OX</t>
  </si>
  <si>
    <t>Milwaukee M18 FN15GA</t>
  </si>
  <si>
    <t>Milwaukee M18FN16GA</t>
  </si>
  <si>
    <t>Milwaukee M18 FFN21</t>
  </si>
  <si>
    <t>Milwaukee M18 FFNS</t>
  </si>
  <si>
    <t>Milwaukee M18FFN</t>
  </si>
  <si>
    <t>Milwaukee M18 FNCS18GS</t>
  </si>
  <si>
    <t>Milwaukee M18 FN18GS</t>
  </si>
  <si>
    <t>Milwaukee M12 BST</t>
  </si>
  <si>
    <t>Milwaukee C12 PN</t>
  </si>
  <si>
    <t>Prebena Alle rechte niet- en bradtackers</t>
  </si>
  <si>
    <t>Prebena Alle rolnagel machines</t>
  </si>
  <si>
    <t>Prebena PKT-8-PR100</t>
  </si>
  <si>
    <t>Prebena PKT-7-RK90</t>
  </si>
  <si>
    <t>Prebena PKT-2-J50SD</t>
  </si>
  <si>
    <t>Prebena 4S-DA63</t>
  </si>
  <si>
    <t>Prebena ST2-ANK</t>
  </si>
  <si>
    <t>Prebena PKT-7-RK90-S</t>
  </si>
  <si>
    <t>Prebena 8F-RK100</t>
  </si>
  <si>
    <t>Prebena 7XR-RK90</t>
  </si>
  <si>
    <t>Prebena 7XR-PR90</t>
  </si>
  <si>
    <t>Prebena 10X-RK160</t>
  </si>
  <si>
    <t>Prebena 10X-RK130</t>
  </si>
  <si>
    <t>Senco Alle rechte niet- en bradtackers</t>
  </si>
  <si>
    <t>Senco Alle trommeltackers</t>
  </si>
  <si>
    <t>Senco SGT90i CH</t>
  </si>
  <si>
    <t>Senco GT90CH</t>
  </si>
  <si>
    <t>Senco SN90CXP</t>
  </si>
  <si>
    <t>Senco SN90CHX</t>
  </si>
  <si>
    <t>Senco F-35XP 34°</t>
  </si>
  <si>
    <t>Senco FRAMEPRO601</t>
  </si>
  <si>
    <t>Senco FRAMEPRO602</t>
  </si>
  <si>
    <t>Senco FRAMEPRO651</t>
  </si>
  <si>
    <t>Senco S900FN</t>
  </si>
  <si>
    <t>Senco SN1302</t>
  </si>
  <si>
    <t>Senco SN90FXP</t>
  </si>
  <si>
    <t>Senco Slidingpro 40</t>
  </si>
  <si>
    <t>Senco SN1602</t>
  </si>
  <si>
    <t>Senco GT90FRH</t>
  </si>
  <si>
    <t>Senco TPRO65</t>
  </si>
  <si>
    <t>Senco GT35i-HN</t>
  </si>
  <si>
    <t>Senco F16A</t>
  </si>
  <si>
    <t>Senco F15</t>
  </si>
  <si>
    <t>Senco S250SN</t>
  </si>
  <si>
    <t>Senco FinishPro16XP</t>
  </si>
  <si>
    <t>Senco FinishPro 30-35-42</t>
  </si>
  <si>
    <t>Senco GT65I-RH</t>
  </si>
  <si>
    <t>Senco GT65I-DA</t>
  </si>
  <si>
    <t>Senco GT40i-SCP</t>
  </si>
  <si>
    <t>Senco SAP40</t>
  </si>
  <si>
    <t>Senco SGP40S</t>
  </si>
  <si>
    <t>Tjep Haften-, coil- en anker tackers</t>
  </si>
  <si>
    <t>Tjep kram-, niet- en rechte bradtackers</t>
  </si>
  <si>
    <t>Tjep GRF 34/100</t>
  </si>
  <si>
    <t>Tjep GRF 34/100 GAS</t>
  </si>
  <si>
    <t>Tjep GRF 34/90</t>
  </si>
  <si>
    <t>Tjep GRF 34/90 Strip</t>
  </si>
  <si>
    <t>Tjep GRF 34/105</t>
  </si>
  <si>
    <t>Tjep GRF 34/100 Gas</t>
  </si>
  <si>
    <t>Tjep GRF 34/90 LW</t>
  </si>
  <si>
    <t>Tjep VF-16/64 3G</t>
  </si>
  <si>
    <t>Tjep VF-16/64 2G</t>
  </si>
  <si>
    <t>Tjep TF-16/64 3G</t>
  </si>
  <si>
    <t>Tjep AB-15</t>
  </si>
  <si>
    <t>Tjep CP40</t>
  </si>
  <si>
    <t>Tjep CP-40 3G</t>
  </si>
  <si>
    <t>Tjep CP-40 2G</t>
  </si>
  <si>
    <t>Tjep CP-40-CPX</t>
  </si>
  <si>
    <t>Tjep ST-15/50</t>
  </si>
  <si>
    <t>Union Alle niet- kram en coiltackers</t>
  </si>
  <si>
    <t>Union 6AH/DL100UDS</t>
  </si>
  <si>
    <t>Würth Diga W34</t>
  </si>
  <si>
    <t>Würth Diga WO 16/64</t>
  </si>
  <si>
    <t>Würth Diga CS2</t>
  </si>
  <si>
    <t>Würth Diga CS3</t>
  </si>
  <si>
    <t>DSN 5090 34°</t>
  </si>
  <si>
    <t>Würth DSN 5090 34°</t>
  </si>
  <si>
    <t xml:space="preserve">Würth overig </t>
  </si>
  <si>
    <t>GT3C</t>
  </si>
  <si>
    <t>GT/C45</t>
  </si>
  <si>
    <t>GT4C</t>
  </si>
  <si>
    <t>GT/C70</t>
  </si>
  <si>
    <t>GT/W34</t>
  </si>
  <si>
    <t>GT/W90</t>
  </si>
  <si>
    <t>GT/W100</t>
  </si>
  <si>
    <t>GT/ISO</t>
  </si>
  <si>
    <t>Sympafix</t>
  </si>
  <si>
    <t>Sympafix GT3C</t>
  </si>
  <si>
    <t>Sympafix GT/C45</t>
  </si>
  <si>
    <t>Sympafix GT4C</t>
  </si>
  <si>
    <t>Sympafix GT/C70</t>
  </si>
  <si>
    <t>Sympafix F16A</t>
  </si>
  <si>
    <t>Sympafix GT/W34</t>
  </si>
  <si>
    <t>Sympafix GT/W90</t>
  </si>
  <si>
    <t>Sympafix GT/W100</t>
  </si>
  <si>
    <t>Sympafix P3X</t>
  </si>
  <si>
    <t>Geschikt voor Sympafix GT/C45 nagels en gas, bvb #70502</t>
  </si>
  <si>
    <t>Geschikt voor Sympafix kruitladingen op disk, bvb #70146 en kruitnagels op strip bvb #70150</t>
  </si>
  <si>
    <t>Geselecteerd:</t>
  </si>
  <si>
    <t>Sympafix Spijker-wijzer</t>
  </si>
  <si>
    <t>Selecteer hieronder uw merk en type schiethamer:</t>
  </si>
  <si>
    <t>U koos voor de machine:</t>
  </si>
  <si>
    <t>DuoFast</t>
  </si>
  <si>
    <t>Duofast</t>
  </si>
  <si>
    <t>Duofast LDS5016</t>
  </si>
  <si>
    <t>KitproBasso</t>
  </si>
  <si>
    <t>KitproBasso Alle rechte bradtackers</t>
  </si>
  <si>
    <t>KitproBasso Alle rolnagel machines</t>
  </si>
  <si>
    <t>KitproBasso Alle niet/kram nachines</t>
  </si>
  <si>
    <t>KitproBasso A34/90-N1</t>
  </si>
  <si>
    <t>KitproBasso A34/100-A1</t>
  </si>
  <si>
    <t>KitproBasso A34/90-A2G</t>
  </si>
  <si>
    <t>KitproBasso A34/90-A1</t>
  </si>
  <si>
    <t>KitproBasso T30/38 A1</t>
  </si>
  <si>
    <t>KitproBasso A25/64</t>
  </si>
  <si>
    <t>KitproBasso A34/64</t>
  </si>
  <si>
    <t>Selecteer het type uit de lijst:</t>
  </si>
  <si>
    <t>Kies uw merk uit de lijst:</t>
  </si>
  <si>
    <t>Art.Nr.</t>
  </si>
  <si>
    <t>EAN CODE</t>
  </si>
  <si>
    <t xml:space="preserve">Product </t>
  </si>
  <si>
    <t>st/doos</t>
  </si>
  <si>
    <t>st/omdoos</t>
  </si>
  <si>
    <t>C70/C4 GREEN FUEL CELL</t>
  </si>
  <si>
    <t>C70-20</t>
  </si>
  <si>
    <t>C70-25</t>
  </si>
  <si>
    <t>C70-30</t>
  </si>
  <si>
    <t>C70-40</t>
  </si>
  <si>
    <t>C70-50</t>
  </si>
  <si>
    <t>C70-55</t>
  </si>
  <si>
    <t>C70-60</t>
  </si>
  <si>
    <t>C70-65</t>
  </si>
  <si>
    <t>C70-70</t>
  </si>
  <si>
    <t>C70-20-HD</t>
  </si>
  <si>
    <t>C70-40-HD</t>
  </si>
  <si>
    <t>C70-50-HD</t>
  </si>
  <si>
    <t>C70-55-HD</t>
  </si>
  <si>
    <t>C70-65-HD</t>
  </si>
  <si>
    <t>C70-16-XP</t>
  </si>
  <si>
    <t>C70-19-XP</t>
  </si>
  <si>
    <t>C70-22-XP</t>
  </si>
  <si>
    <t>C70-27-XP</t>
  </si>
  <si>
    <t>C70-32-XP</t>
  </si>
  <si>
    <t>C70-38-XP</t>
  </si>
  <si>
    <t>C3-17XH</t>
  </si>
  <si>
    <t>C3-22XH</t>
  </si>
  <si>
    <t>C3-27XH</t>
  </si>
  <si>
    <t>C3-38XH</t>
  </si>
  <si>
    <t>C45 FUEL CELL</t>
  </si>
  <si>
    <t>C45-15</t>
  </si>
  <si>
    <t>C45-20</t>
  </si>
  <si>
    <t>C45-25</t>
  </si>
  <si>
    <t>C45-30</t>
  </si>
  <si>
    <t>C45-35</t>
  </si>
  <si>
    <t>C45-40</t>
  </si>
  <si>
    <t>C45-45</t>
  </si>
  <si>
    <t>C45-17-XH</t>
  </si>
  <si>
    <t>C45-22-XH</t>
  </si>
  <si>
    <t>C45-27-XH</t>
  </si>
  <si>
    <t>C45-32-XH</t>
  </si>
  <si>
    <t>C45-38-XH</t>
  </si>
  <si>
    <t>C45-16-XP</t>
  </si>
  <si>
    <t>C45-19-XP</t>
  </si>
  <si>
    <t>C45-22-XP</t>
  </si>
  <si>
    <t>C45-27-XP</t>
  </si>
  <si>
    <t>C45-32-XP</t>
  </si>
  <si>
    <t>C45-38-XP</t>
  </si>
  <si>
    <t>ISO-60-025</t>
  </si>
  <si>
    <t>ISO-60-050</t>
  </si>
  <si>
    <t>ISO-60-060</t>
  </si>
  <si>
    <t>ISO-60-075</t>
  </si>
  <si>
    <t>ISO-60-080</t>
  </si>
  <si>
    <t>ISO-60-090</t>
  </si>
  <si>
    <t>ISO-60-100</t>
  </si>
  <si>
    <t>ISO-60-120</t>
  </si>
  <si>
    <t>ISO-60-140</t>
  </si>
  <si>
    <t>ISO-60-150</t>
  </si>
  <si>
    <t>ISO-60-160</t>
  </si>
  <si>
    <t>ISO-60-200</t>
  </si>
  <si>
    <t>C5 FUEL CELL</t>
  </si>
  <si>
    <t>C5-15</t>
  </si>
  <si>
    <t>C5-20</t>
  </si>
  <si>
    <t>C5-25</t>
  </si>
  <si>
    <t>C5-30</t>
  </si>
  <si>
    <t>C5-35</t>
  </si>
  <si>
    <t>C5-40</t>
  </si>
  <si>
    <t>C5-17-XH</t>
  </si>
  <si>
    <t>C5-22-XH</t>
  </si>
  <si>
    <t>C5-27-XH</t>
  </si>
  <si>
    <t>C5-32-XH</t>
  </si>
  <si>
    <t>C5-38-XH</t>
  </si>
  <si>
    <t>C5-16-XP</t>
  </si>
  <si>
    <t>C5-19-XP</t>
  </si>
  <si>
    <t>C5-22-XP</t>
  </si>
  <si>
    <t>C5-27-XP</t>
  </si>
  <si>
    <t>C5-32-XP</t>
  </si>
  <si>
    <t>C5-38-XP</t>
  </si>
  <si>
    <t>700 CAN</t>
  </si>
  <si>
    <t>SP-800-17XH NO GAS</t>
  </si>
  <si>
    <t>SP-800-22XH NO GAS</t>
  </si>
  <si>
    <t>SP-800-27XH NO GAS</t>
  </si>
  <si>
    <t>SP-800-38XH NO GAS</t>
  </si>
  <si>
    <t xml:space="preserve">PX60M-19  </t>
  </si>
  <si>
    <t>PX60M-22</t>
  </si>
  <si>
    <t>PX60M-27</t>
  </si>
  <si>
    <t>PX60M-42</t>
  </si>
  <si>
    <t>PX60M-47</t>
  </si>
  <si>
    <t>PX60M-52</t>
  </si>
  <si>
    <t>PX60M-62</t>
  </si>
  <si>
    <t>PX60M-72</t>
  </si>
  <si>
    <t>PX60M-RUBBER-SPRING</t>
  </si>
  <si>
    <t>PA-DL-YELLOW 10MM</t>
  </si>
  <si>
    <t>PA-DL-RED 10MM</t>
  </si>
  <si>
    <t>PA-SL-GREEN</t>
  </si>
  <si>
    <t>PA-SL-YELLOW</t>
  </si>
  <si>
    <t>PA-SL-RED</t>
  </si>
  <si>
    <t>PA-SL-BLACK</t>
  </si>
  <si>
    <t>PA-32</t>
  </si>
  <si>
    <t>PA-44</t>
  </si>
  <si>
    <t>PA-51</t>
  </si>
  <si>
    <t>PA-57</t>
  </si>
  <si>
    <t>PA-64</t>
  </si>
  <si>
    <t>PA-76</t>
  </si>
  <si>
    <t>DN-19</t>
  </si>
  <si>
    <t>DN-22</t>
  </si>
  <si>
    <t>DN-27</t>
  </si>
  <si>
    <t>DN-42</t>
  </si>
  <si>
    <t>DN-47</t>
  </si>
  <si>
    <t>DN-52</t>
  </si>
  <si>
    <t>DN-62</t>
  </si>
  <si>
    <t>DN-72</t>
  </si>
  <si>
    <t>PA-25W</t>
  </si>
  <si>
    <t>PA-37W</t>
  </si>
  <si>
    <t>PA-38IW</t>
  </si>
  <si>
    <t>FRAMING FUEL CELL</t>
  </si>
  <si>
    <t>DH-34°-63x2,8-S-BR</t>
  </si>
  <si>
    <t>DH-34°-75x2,8-S-BR</t>
  </si>
  <si>
    <t>DH-34°-80x2,8-S-BR</t>
  </si>
  <si>
    <t>DH-34°-90x3,1-S-BR</t>
  </si>
  <si>
    <t>DH-34°-51x2,8-R-BR</t>
  </si>
  <si>
    <t>DH-34°-63x2,8-R-BR</t>
  </si>
  <si>
    <t>DH-34°-75x2,8-R-BR</t>
  </si>
  <si>
    <t>DH-34°-90x3,1-S-EL</t>
  </si>
  <si>
    <t>DH-34°-51x2,8-R-EL</t>
  </si>
  <si>
    <t>DH-34°-63x2,8-R-EL</t>
  </si>
  <si>
    <t>DH-34°-70x2,8-R-EL</t>
  </si>
  <si>
    <t>DH-34°-75x2,8-R-EL</t>
  </si>
  <si>
    <t>DH-34°-90x3,1-R-EL</t>
  </si>
  <si>
    <t>DH-34°-98x3,1-R-EL</t>
  </si>
  <si>
    <t>DH-34°-80x2,8-R-BR</t>
  </si>
  <si>
    <t>DH-34°-80x3,1-R-EL</t>
  </si>
  <si>
    <t>DH-34°-50x2,8-R-A2</t>
  </si>
  <si>
    <t>MINI CAN YELLOW</t>
  </si>
  <si>
    <t>PN-16ANBRAD-32EL</t>
  </si>
  <si>
    <t>PN-16ANBRAD-38EL</t>
  </si>
  <si>
    <t>PN-16ANBRAD-45EL</t>
  </si>
  <si>
    <t>PN-16ANBRAD-50EL</t>
  </si>
  <si>
    <t>PN-16ANBRAD-64EL</t>
  </si>
  <si>
    <t>PN-16ANBRAD-32A2</t>
  </si>
  <si>
    <t>PN-16ANBRAD-38A2</t>
  </si>
  <si>
    <t>PN-16ANBRAD-45A2</t>
  </si>
  <si>
    <t>PN-16ANBRAD-50A2</t>
  </si>
  <si>
    <t>PN-16ANBRAD-64A2</t>
  </si>
  <si>
    <t>Beschrijving</t>
  </si>
  <si>
    <t>Rubberen veer voor het doen terugkeren van de slagpen, t.b.v. Sympafix PX-60M en Spit Spitfire P370 kruitschiethamer</t>
  </si>
  <si>
    <t>Gasbus voor o.a. GT/4C, GT/C70 en Powers C4 gasschiethamers, 700 schoten per gasbus</t>
  </si>
  <si>
    <t>Gasbus passend voor o.a. gasschiethamers Sympafix GT/C45 en Powers C3, 1000 schoten per gasbus</t>
  </si>
  <si>
    <t>Gasbus passend voor gasschiethamer Powers C5, 800 schoten per gasbus</t>
  </si>
  <si>
    <t>Gasbus passend voor gasschiethamer Spit Pulsa 700P en Spit Pulsa 700E, 500 schoten per gasbus</t>
  </si>
  <si>
    <t>Gasbus, passend voor diverse soorten hout-gasschiethamers, 1100 schoten per gasbus</t>
  </si>
  <si>
    <t>Mini gasbus, passend voor o.a. Sympafix GT/F16A, Paslode IM250 en Paslode IM65, 1000 schoten per gasbus</t>
  </si>
  <si>
    <t>Merk</t>
  </si>
  <si>
    <t>beschrijving samengesteld</t>
  </si>
  <si>
    <t>Beschrijving1</t>
  </si>
  <si>
    <t>Match</t>
  </si>
  <si>
    <t>art 1</t>
  </si>
  <si>
    <t>art 2</t>
  </si>
  <si>
    <t>art 3</t>
  </si>
  <si>
    <t>art 4</t>
  </si>
  <si>
    <t>art 5</t>
  </si>
  <si>
    <t>art 6</t>
  </si>
  <si>
    <t>art 7</t>
  </si>
  <si>
    <t>art 8</t>
  </si>
  <si>
    <t>art 9</t>
  </si>
  <si>
    <t>art 10</t>
  </si>
  <si>
    <t>art 11</t>
  </si>
  <si>
    <t>art 12</t>
  </si>
  <si>
    <t>art 13</t>
  </si>
  <si>
    <t>art 14</t>
  </si>
  <si>
    <t>art 15</t>
  </si>
  <si>
    <t>art 16</t>
  </si>
  <si>
    <t>art 17</t>
  </si>
  <si>
    <t>art 18</t>
  </si>
  <si>
    <t>art 19</t>
  </si>
  <si>
    <t>art 20</t>
  </si>
  <si>
    <t>art 21</t>
  </si>
  <si>
    <t>art 22</t>
  </si>
  <si>
    <t>art 23</t>
  </si>
  <si>
    <t>art 24</t>
  </si>
  <si>
    <t>art 25</t>
  </si>
  <si>
    <t>art 26</t>
  </si>
  <si>
    <t>art 27</t>
  </si>
  <si>
    <t>start</t>
  </si>
  <si>
    <t>Geschikt voor Sympafix GT3C nagels, bvb #70122</t>
  </si>
  <si>
    <t>Alle accu-, lucht, niet- en bradtackers</t>
  </si>
  <si>
    <t>Alle accu-, lucht-, niet- en bradtackers</t>
  </si>
  <si>
    <t>Makita Alle accu-, lucht-, niet- en bradtackers</t>
  </si>
  <si>
    <t>Art.nr.</t>
  </si>
  <si>
    <t>Stuks / doos</t>
  </si>
  <si>
    <t>Stuks / omdoos</t>
  </si>
  <si>
    <t>Toelichting</t>
  </si>
  <si>
    <t>Standaard ballistische nagels 25mm, spijkerdiameter 2,6mm, inclusief 1 gasbus #70012</t>
  </si>
  <si>
    <t>Standaard ballistische nagels 30mm, spijkerdiameter 2,6mm, inclusief 1 gasbus #70012</t>
  </si>
  <si>
    <t>Standaard ballistische nagels 40mm, spijkerdiameter 2,6mm, inclusief 1 gasbus #70012</t>
  </si>
  <si>
    <t>Standaard ballistische nagels 50mm, spijkerdiameter 2,6mm, inclusief 1 gasbus #70012</t>
  </si>
  <si>
    <t>Standaard ballistische nagels 55mm, spijkerdiameter 2,6mm, inclusief 1 gasbus #70012</t>
  </si>
  <si>
    <t>Standaard ballistische nagels 60mm, spijkerdiameter 2,6mm, inclusief 1 gasbus #70012</t>
  </si>
  <si>
    <t>Standaard ballistische nagels 65mm, spijkerdiameter 2,6mm, inclusief 1 gasbus #70012</t>
  </si>
  <si>
    <t>Standaard ballistische nagels 70mm, spijkerdiameter 2,6mm, inclusief 1 gasbus #70012</t>
  </si>
  <si>
    <t>Heavy duty ballistische nagels 20mm, spijkerdiameter 3,7mm, inclusief 1 gasbus #70012. Voor verhoogde afschuiflasten.</t>
  </si>
  <si>
    <t>Heavy duty ballistische nagels 40mm, spijkerdiameter 3,7mm, inclusief 1 gasbus #70012. Voor verhoogde afschuiflasten.</t>
  </si>
  <si>
    <t>Heavy duty ballistische nagels 50mm, spijkerdiameter 3,7mm, inclusief 1 gasbus #70012. Voor verhoogde afschuiflasten.</t>
  </si>
  <si>
    <t>Heavy duty ballistische nagels 55mm, spijkerdiameter 3,7mm, inclusief 1 gasbus #70012. Voor verhoogde afschuiflasten.</t>
  </si>
  <si>
    <t>Heavy duty ballistische nagels 65mm, spijkerdiameter 3,7mm, inclusief 1 gasbus #70012. Voor verhoogde afschuiflasten.</t>
  </si>
  <si>
    <t>Speciaal geharde konisch ballistische nagels 16mm, spijkerdiameter 3,0mm, inclusief 1 gasbus #70012. Voor staal en zeer hard beton.</t>
  </si>
  <si>
    <t>Speciaal geharde konisch ballistische nagels 19mm, spijkerdiameter 3,0mm, inclusief 1 gasbus #70012. Voor staal en zeer hard beton.</t>
  </si>
  <si>
    <t>Speciaal geharde konisch ballistische nagels 22mm, spijkerdiameter 3,0mm, inclusief 1 gasbus #70012. Voor staal en zeer hard beton.</t>
  </si>
  <si>
    <t>Speciaal geharde konisch ballistische nagels 27mm, spijkerdiameter 3,0mm, inclusief 1 gasbus #70012. Voor staal en zeer hard beton.</t>
  </si>
  <si>
    <t>Speciaal geharde konisch ballistische nagels 32mm, spijkerdiameter 3,0mm, inclusief 1 gasbus #70012. Voor staal en zeer hard beton.</t>
  </si>
  <si>
    <t>Speciaal geharde konisch ballistische nagels 38mm, spijkerdiameter 3,0mm, inclusief 1 gasbus #70012. Voor staal en zeer hard beton.</t>
  </si>
  <si>
    <t>Extra geharde ballistische nagels 17mm, spijkerdiameter 3,0mm, inclusief 1 gasbus #70058. Voor zowel zacht als hard beton.</t>
  </si>
  <si>
    <t>Extra geharde ballistische nagels 22mm, spijkerdiameter 3,0mm, inclusief 1 gasbus #70058. Voor zowel zacht als hard beton.</t>
  </si>
  <si>
    <t>Extra geharde ballistische nagels 27mm, spijkerdiameter 3,0mm, inclusief 1 gasbus #70058. Voor zowel zacht als hard beton.</t>
  </si>
  <si>
    <t>Extra geharde ballistische nagels 38mm, spijkerdiameter 3,0mm, inclusief 1 gasbus #70058. Voor zowel zacht als hard beton.</t>
  </si>
  <si>
    <t>Standaard ballistische nagels 15mm, spijkerdiameter 2,6mm, inclusief 1 gasbus #70058</t>
  </si>
  <si>
    <t>Standaard ballistische nagels 20mm, spijkerdiameter 2,6mm, inclusief 1 gasbus #70058</t>
  </si>
  <si>
    <t>Standaard ballistische nagels 25mm, spijkerdiameter 2,6mm, inclusief 1 gasbus #70058</t>
  </si>
  <si>
    <t>Standaard ballistische nagels 30mm, spijkerdiameter 2,6mm, inclusief 1 gasbus #70058</t>
  </si>
  <si>
    <t>Standaard ballistische nagels 35mm, spijkerdiameter 2,6mm, inclusief 1 gasbus #70058</t>
  </si>
  <si>
    <t>Standaard ballistische nagels 40mm, spijkerdiameter 2,6mm, inclusief 1 gasbus #70058</t>
  </si>
  <si>
    <t>Standaard ballistische nagels 45mm, spijkerdiameter 2,6mm, inclusief 1 gasbus #70058</t>
  </si>
  <si>
    <t>Extra geharde ballistische nagels 32mm, spijkerdiameter 3,0mm, inclusief 1 gasbus #70058. Voor zowel zacht als hard beton.</t>
  </si>
  <si>
    <t>Speciaal geharde konisch ballistische nagels 16mm, spijkerdiameter 3,0mm, inclusief 1 gasbus #70058. Voor staal en zeer hard beton.</t>
  </si>
  <si>
    <t>Speciaal geharde konisch ballistische nagels 19mm, spijkerdiameter 3,0mm, inclusief 1 gasbus #70058. Voor staal en zeer hard beton.</t>
  </si>
  <si>
    <t>Speciaal geharde konisch ballistische nagels 22mm, spijkerdiameter 3,0mm, inclusief 1 gasbus #70058. Voor staal en zeer hard beton.</t>
  </si>
  <si>
    <t>Speciaal geharde konisch ballistische nagels 27mm, spijkerdiameter 3,0mm, inclusief 1 gasbus #70058. Voor staal en zeer hard beton.</t>
  </si>
  <si>
    <t>Speciaal geharde konisch ballistische nagels 32mm, spijkerdiameter 3,0mm, inclusief 1 gasbus #70058. Voor staal en zeer hard beton.</t>
  </si>
  <si>
    <t>Speciaal geharde konisch ballistische nagels 38mm, spijkerdiameter 3,0mm, inclusief 1 gasbus #70058. Voor staal en zeer hard beton.</t>
  </si>
  <si>
    <t>Standaard ballistische nagels 15mm, spijkerdiameter 2,6mm, inclusief 1 gasbus #70082</t>
  </si>
  <si>
    <t>Standaard ballistische nagels 20mm, spijkerdiameter 2,6mm, inclusief 1 gasbus #70082</t>
  </si>
  <si>
    <t>Standaard ballistische nagels 25mm, spijkerdiameter 2,6mm, inclusief 1 gasbus #70082</t>
  </si>
  <si>
    <t>Standaard ballistische nagels 30mm, spijkerdiameter 2,6mm, inclusief 1 gasbus #70082</t>
  </si>
  <si>
    <t>Standaard ballistische nagels 35mm, spijkerdiameter 2,6mm, inclusief 1 gasbus #70082</t>
  </si>
  <si>
    <t>Standaard ballistische nagels 40mm, spijkerdiameter 2,6mm, inclusief 1 gasbus #70082</t>
  </si>
  <si>
    <t>Extra geharde ballistische nagels 17mm, spijkerdiameter 3,0mm, inclusief 1 gasbus #70082. Voor zowel zacht als hard beton.</t>
  </si>
  <si>
    <t>Extra geharde ballistische nagels 22mm, spijkerdiameter 3,0mm, inclusief 1 gasbus #70082. Voor zowel zacht als hard beton.</t>
  </si>
  <si>
    <t>Extra geharde ballistische nagels 27mm, spijkerdiameter 3,0mm, inclusief 1 gasbus #70082. Voor zowel zacht als hard beton.</t>
  </si>
  <si>
    <t>Extra geharde ballistische nagels 32mm, spijkerdiameter 3,0mm, inclusief 1 gasbus #70082. Voor zowel zacht als hard beton.</t>
  </si>
  <si>
    <t>Extra geharde ballistische nagels 38mm, spijkerdiameter 3,0mm, inclusief 1 gasbus #70082. Voor zowel zacht als hard beton.</t>
  </si>
  <si>
    <t>Speciaal geharde konisch ballistische nagels 16mm, spijkerdiameter 3,0mm, inclusief 1 gasbus #70082. Voor staal en zeer hard beton.</t>
  </si>
  <si>
    <t>Speciaal geharde konisch ballistische nagels 19mm, spijkerdiameter 3,0mm, inclusief 1 gasbus #70082. Voor staal en zeer hard beton.</t>
  </si>
  <si>
    <t>Speciaal geharde konisch ballistische nagels 22mm, spijkerdiameter 3,0mm, inclusief 1 gasbus #70082. Voor staal en zeer hard beton.</t>
  </si>
  <si>
    <t>Speciaal geharde konisch ballistische nagels 27mm, spijkerdiameter 3,0mm, inclusief 1 gasbus #70082. Voor staal en zeer hard beton.</t>
  </si>
  <si>
    <t>Speciaal geharde konisch ballistische nagels 32mm, spijkerdiameter 3,0mm, inclusief 1 gasbus #70082. Voor staal en zeer hard beton.</t>
  </si>
  <si>
    <t>Speciaal geharde konisch ballistische nagels 38mm, spijkerdiameter 3,0mm, inclusief 1 gasbus #70082. Voor staal en zeer hard beton.</t>
  </si>
  <si>
    <t>Extra geharde ballistische nagels 17mm, spijkerdiameter 3,0mm, geleverd zonder gasbus. Voor zowel zacht als hard beton.</t>
  </si>
  <si>
    <t>Extra geharde ballistische nagels 22mm, spijkerdiameter 3,0mm, geleverd zonder gasbus. Voor zowel zacht als hard beton.</t>
  </si>
  <si>
    <t>Extra geharde ballistische nagels 27mm, spijkerdiameter 3,0mm, geleverd zonder gasbus. Voor zowel zacht als hard beton.</t>
  </si>
  <si>
    <t>Extra geharde ballistische nagels 38mm, spijkerdiameter 3,0mm, geleverd zonder gasbus. Voor zowel zacht als hard beton.</t>
  </si>
  <si>
    <t>19mm nagels op strip passend voor Sympafix PX-60M kruitschiethamer, inclusief rubberen veer voor het doen terugkeren van de slagpen</t>
  </si>
  <si>
    <t>22mm nagels op strip passend voor Sympafix PX-60M kruitschiethamer, inclusief rubberen veer voor het doen terugkeren van de slagpen</t>
  </si>
  <si>
    <t>27mm nagels op strip passend voor Sympafix PX-60M kruitschiethamer, inclusief rubberen veer voor het doen terugkeren van de slagpen</t>
  </si>
  <si>
    <t>42mm nagels op strip passend voor Sympafix PX-60M kruitschiethamer, inclusief rubberen veer voor het doen terugkeren van de slagpen</t>
  </si>
  <si>
    <t>47mm nagels op strip passend voor Sympafix PX-60M kruitschiethamer, inclusief rubberen veer voor het doen terugkeren van de slagpen</t>
  </si>
  <si>
    <t>52mm nagels op strip passend voor Sympafix PX-60M kruitschiethamer, inclusief rubberen veer voor het doen terugkeren van de slagpen</t>
  </si>
  <si>
    <t>62mm nagels op strip passend voor Sympafix PX-60M kruitschiethamer, inclusief rubberen veer voor het doen terugkeren van de slagpen</t>
  </si>
  <si>
    <t>72mm nagels op strip passend voor Sympafix PX-60M kruitschiethamer, inclusief rubberen veer voor het doen terugkeren van de slagpen</t>
  </si>
  <si>
    <t>Medium sterke kruitlading op disk voor kruitschiethamers, voor 10 schoten per disk</t>
  </si>
  <si>
    <t>Sterke kruitlading op disk voor kruitschiethamers, voor 10 schoten per disk</t>
  </si>
  <si>
    <t>Lichte kruitlading op strip voor kruitschiethamers, voor 10 schoten per strip</t>
  </si>
  <si>
    <t>Zeer sterke kruitlading op strip voor kruitschiethamers, voor 10 schoten per strip</t>
  </si>
  <si>
    <t>Sterke kruitlading op strip voor kruitschiethamers, voor 10 schoten per strip</t>
  </si>
  <si>
    <t>Medium sterke kruitlading op strip voor kruitschiethamers, voor 10 schoten per strip</t>
  </si>
  <si>
    <t>Enkelschots 32mm nagel t.b.v. o.a. de Sympafix PX-60M kruitschiethamer</t>
  </si>
  <si>
    <t>Enkelschots 44mm nagel t.b.v. o.a. de Sympafix PX-60M kruitschiethamer</t>
  </si>
  <si>
    <t>Enkelschots 51mm nagel t.b.v. o.a. de Sympafix PX-60M kruitschiethamer</t>
  </si>
  <si>
    <t>Enkelschots 57mm nagel t.b.v. o.a. de Sympafix PX-60M kruitschiethamer</t>
  </si>
  <si>
    <t>Enkelschots 64mm nagel t.b.v. o.a. de Sympafix PX-60M kruitschiethamer</t>
  </si>
  <si>
    <t>Enkelschots 76mm nagel t.b.v. o.a. de Sympafix PX-60M kruitschiethamer</t>
  </si>
  <si>
    <t>Kruitnagel 19mm op strip, passend voor de meeste Hilti kruitschiethamers met magazijn</t>
  </si>
  <si>
    <t>Kruitnagel 22mm op strip, passend voor de meeste Hilti kruitschiethamers met magazijn</t>
  </si>
  <si>
    <t>Kruitnagel 27mm op strip, passend voor de meeste Hilti kruitschiethamers met magazijn</t>
  </si>
  <si>
    <t>Kruitnagel 42mm op strip, passend voor de meeste Hilti kruitschiethamers met magazijn</t>
  </si>
  <si>
    <t>Kruitnagel 47mm op strip, passend voor de meeste Hilti kruitschiethamers met magazijn</t>
  </si>
  <si>
    <t>Kruitnagel 52mm op strip, passend voor de meeste Hilti kruitschiethamers met magazijn</t>
  </si>
  <si>
    <t>Kruitnagel 62mm op strip, passend voor de meeste Hilti kruitschiethamers met magazijn</t>
  </si>
  <si>
    <t>Kruitnagel 72mm op strip, passend voor de meeste Hilti kruitschiethamers met magazijn</t>
  </si>
  <si>
    <t xml:space="preserve">Enkelschots 37mm nagel met geïntegreerde 22mm onderlegschijf </t>
  </si>
  <si>
    <t>Enkelschots 38mm nagel met geïntegreerde 36mm onderlegschijf</t>
  </si>
  <si>
    <t>Enkelschots 25mm nagel met geïntegreerde 22mm onderlegschijf</t>
  </si>
  <si>
    <t>63mm nagels glad blank zonder gas voor houtverbindingen, passend voor 34 graden houtschiethamers</t>
  </si>
  <si>
    <t>75mm nagels glad blank zonder gas voor houtverbindingen, passend voor 34 graden houtschiethamers</t>
  </si>
  <si>
    <t>80mm nagels glad blank zonder gas voor houtverbindingen, passend voor 34 graden houtschiethamers</t>
  </si>
  <si>
    <t>90mm nagels glad blank zonder gas voor houtverbindingen, passend voor 34 graden houtschiethamers</t>
  </si>
  <si>
    <t>51mm nagels geringd blank zonder gas voor houtverbindingen, passend voor 34 graden houtschiethamers</t>
  </si>
  <si>
    <t>63mm nagels geringd blank zonder gas voor houtverbindingen, passend voor 34 graden houtschiethamers</t>
  </si>
  <si>
    <t>75mm nagels geringd blank zonder gas voor houtverbindingen, passend voor 34 graden houtschiethamers</t>
  </si>
  <si>
    <t>90mm nagels glad verzinkt zonder gas voor houtverbindingen, passend voor 34 graden houtschiethamers</t>
  </si>
  <si>
    <t>51mm nagels geringd verzinkt zonder gas voor houtverbindingen, passend voor 34 graden houtschiethamers</t>
  </si>
  <si>
    <t>63mm nagels geringd verzinkt zonder gas voor houtverbindingen, passend voor 34 graden houtschiethamers</t>
  </si>
  <si>
    <t>70mm nagels geringd verzinkt zonder gas voor houtverbindingen, passend voor 34 graden houtschiethamers</t>
  </si>
  <si>
    <t>75mm nagels geringd verzinkt zonder gas voor houtverbindingen, passend voor 34 graden houtschiethamers</t>
  </si>
  <si>
    <t>90mm nagels geringd verzinkt zonder gas voor houtverbindingen, passend voor 34 graden houtschiethamers</t>
  </si>
  <si>
    <t>98mm nagels geringd verzinkt zonder gas voor houtverbindingen, passend voor 34 graden houtschiethamers</t>
  </si>
  <si>
    <t>80mm nagels geringd blank zonder gas voor houtverbindingen, passend voor 34 graden houtschiethamers</t>
  </si>
  <si>
    <t>80mm nagels geringd verzinkt zonder gas voor houtverbindingen, passend voor 34 graden houtschiethamers</t>
  </si>
  <si>
    <t>50mm nagels RVS A2 geringd zonder gas voor houtverbindingen, passend voor 34 graden houtschiethamers</t>
  </si>
  <si>
    <t>Schuine brads 32mm 16 gauge t.b.v. accu-, gas- en luchttackers</t>
  </si>
  <si>
    <t>Schuine brads 38mm 16 gauge t.b.v. accu-, gas- en luchttackers</t>
  </si>
  <si>
    <t>Schuine brads 45mm 16 gauge t.b.v. accu-, gas- en luchttackers</t>
  </si>
  <si>
    <t>Schuine brads 50mm 16 gauge t.b.v. accu-, gas- en luchttackers</t>
  </si>
  <si>
    <t>Schuine brads 64mm 16 gauge t.b.v. accu-, gas- en luchttackers</t>
  </si>
  <si>
    <t>Schuine brads 32mm RVS 16 gauge t.b.v. accu-, gas- en luchttackers</t>
  </si>
  <si>
    <t>Schuine brads 38mm RVS 16 gauge t.b.v. accu-, gas- en luchttackers</t>
  </si>
  <si>
    <t>Schuine brads 45mm RVS 16 gauge t.b.v. accu-, gas- en luchttackers</t>
  </si>
  <si>
    <t>Schuine brads 50mm RVS 16 gauge t.b.v. accu-, gas- en luchttackers</t>
  </si>
  <si>
    <t>Schuine brads 64mm RVS 16 gauge t.b.v. accu-, gas- en luchttackers</t>
  </si>
  <si>
    <t>(let op: bij keuze nieuw merk uit de lijst verschijnt een foutmelding tot u ook het juiste type selecteert)</t>
  </si>
  <si>
    <t>Spit Pulsa 40</t>
  </si>
  <si>
    <t>Spit P370</t>
  </si>
  <si>
    <t>Spit P560</t>
  </si>
  <si>
    <t>Spit ST400</t>
  </si>
  <si>
    <t>pulsa Insulfast</t>
  </si>
  <si>
    <t>Spit pulsa Insulfast</t>
  </si>
  <si>
    <t>Geschikt voor Sympafix GT-ISO isolatieschotels, bvb #70688</t>
  </si>
  <si>
    <t>Plug voor vastzetten 25mm isolatie mbv o.a. de Sympafix GT/C-ISO-200 gasschiethamer #70346</t>
  </si>
  <si>
    <t>Plug voor vastzetten 50mm isolatie mbv o.a. de Sympafix GT/C-ISO-200 gasschiethamer #70346</t>
  </si>
  <si>
    <t>Plug voor vastzetten 60mm isolatie mbv o.a. de Sympafix GT/C-ISO-200 gasschiethamer #70346</t>
  </si>
  <si>
    <t>Plug voor vastzetten 75mm isolatie mbv o.a. de Sympafix GT/C-ISO-200 gasschiethamer #70346</t>
  </si>
  <si>
    <t>Plug voor vastzetten 80mm isolatie mbv o.a. de Sympafix GT/C-ISO-200 gasschiethamer #70346</t>
  </si>
  <si>
    <t>Plug voor vastzetten 90mm isolatie mbv o.a. de Sympafix GT/C-ISO-200 gasschiethamer #70346</t>
  </si>
  <si>
    <t>Plug voor vastzetten 100mm isolatie mbv o.a. de Sympafix GT/C-ISO-200 gasschiethamer #70346</t>
  </si>
  <si>
    <t>Plug voor vastzetten 120mm isolatie mbv o.a. de Sympafix GT/C-ISO-200 gasschiethamer #70346</t>
  </si>
  <si>
    <t>Plug voor vastzetten 140mm isolatie mbv o.a. de Sympafix GT/C-ISO-200 gasschiethamer #70346</t>
  </si>
  <si>
    <t>Plug voor vastzetten 150mm isolatie mbv o.a. de Sympafix GT/C-ISO-200 gasschiethamer #70346</t>
  </si>
  <si>
    <t>Plug voor vastzetten 160mm isolatie mbv o.a. de Sympafix GT/C-ISO-200 gasschiethamer #70346</t>
  </si>
  <si>
    <t>Plug voor vastzetten 200mm isolatie mbv o.a. de Sympafix GT/C-ISO-200 gasschiethamer #70346</t>
  </si>
  <si>
    <t>Pulsa 700</t>
  </si>
  <si>
    <t>Pulsa 800</t>
  </si>
  <si>
    <t>Pulsa 1000</t>
  </si>
  <si>
    <t>Spit Pulsa 700</t>
  </si>
  <si>
    <t>Spit Pulsa 800</t>
  </si>
  <si>
    <t>Spit Pulsa 1000</t>
  </si>
  <si>
    <t>IM250</t>
  </si>
  <si>
    <t>IM250A</t>
  </si>
  <si>
    <t>Paslode IM250</t>
  </si>
  <si>
    <t>Paslode IM250A</t>
  </si>
  <si>
    <t>Sympafix GT/ISO</t>
  </si>
  <si>
    <t>Geschikt voor Sympafix GT-ISO isolatieschotels, bvb #70688 en GT/C45 gas #70058</t>
  </si>
  <si>
    <t>Senco SRT40</t>
  </si>
  <si>
    <t xml:space="preserve">Tjep Ultra Type Grip </t>
  </si>
  <si>
    <t>Tjep Ultra Grip 25</t>
  </si>
  <si>
    <t>Tjep Ultra Grip 40</t>
  </si>
  <si>
    <t>Tjep EP-40</t>
  </si>
  <si>
    <t>Tjep Ultra Grip 58</t>
  </si>
  <si>
    <t>Makita DTR180ZJ</t>
  </si>
  <si>
    <t>Sympafix RT200</t>
  </si>
  <si>
    <t>Sympafix RT100</t>
  </si>
  <si>
    <t>Max RB398S</t>
  </si>
  <si>
    <t>Max RB518</t>
  </si>
  <si>
    <t>Max RB218</t>
  </si>
  <si>
    <t>Sympafix GT-ISO isolatieschotels, bvb #70688</t>
  </si>
  <si>
    <t>Vlechtdraad op rol</t>
  </si>
  <si>
    <t>16 gauge / 20-21° brads</t>
  </si>
  <si>
    <t>34° papiergebonden D-kop nagels</t>
  </si>
  <si>
    <t>Sympafix GT/C3</t>
  </si>
  <si>
    <t>Gasbus 'blauw' GT/C45 #70058</t>
  </si>
  <si>
    <t>Gasbus 'rood' GT/W90 #70282</t>
  </si>
  <si>
    <t>Gasbus 'geel' MINI #70282</t>
  </si>
  <si>
    <t>Gasbus 'C5' #70082</t>
  </si>
  <si>
    <t>Gasbus 'C4' #70012</t>
  </si>
  <si>
    <t>GT3C nagels</t>
  </si>
  <si>
    <t>GT/C45 nagels</t>
  </si>
  <si>
    <t>C5 nagels</t>
  </si>
  <si>
    <t>GT/C70 nagels</t>
  </si>
  <si>
    <t>Kruitladingen op disk, bvb #70146</t>
  </si>
  <si>
    <t>Kruitladingen op strip, bvb #70172</t>
  </si>
  <si>
    <t>Kruitnagels op strip bvb #70150</t>
  </si>
  <si>
    <t>Kruitnagels los, bvb #70184</t>
  </si>
  <si>
    <t>WELKE TOOLS WERKEN MET UW SYMPAFIX PRODUCT?</t>
  </si>
  <si>
    <t>Sympafix productgroep:</t>
  </si>
  <si>
    <t>Dit product is te gebruiken in onder andere de volgende apparaten:</t>
  </si>
  <si>
    <t>Kies één van de Sympafix productgroepen in het keuzevak, een lijst met geschikte apparaten verschijnt dan vanzelf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</si>
</sst>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633777886288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Font="1"/>
    <xf numFmtId="0" fontId="3" fillId="0" borderId="0" xfId="0" applyFont="1"/>
    <xf numFmtId="0" fontId="0" fillId="0" borderId="0" xfId="0" applyAlignment="1">
      <alignment horizontal="left"/>
    </xf>
    <xf numFmtId="1" fontId="7" fillId="0" borderId="0" xfId="0" applyNumberFormat="1" applyFont="1"/>
    <xf numFmtId="0" fontId="7" fillId="0" borderId="0" xfId="0" applyFont="1"/>
    <xf numFmtId="0" fontId="4" fillId="2" borderId="6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2" xfId="0" applyFill="1" applyBorder="1"/>
    <xf numFmtId="0" fontId="0" fillId="2" borderId="0" xfId="0" applyFill="1" applyBorder="1"/>
    <xf numFmtId="0" fontId="0" fillId="2" borderId="9" xfId="0" applyFill="1" applyBorder="1"/>
    <xf numFmtId="0" fontId="5" fillId="2" borderId="0" xfId="0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9" fillId="2" borderId="2" xfId="0" applyFont="1" applyFill="1" applyBorder="1"/>
    <xf numFmtId="0" fontId="3" fillId="2" borderId="2" xfId="0" applyFont="1" applyFill="1" applyBorder="1"/>
    <xf numFmtId="0" fontId="0" fillId="2" borderId="11" xfId="0" applyFill="1" applyBorder="1"/>
    <xf numFmtId="0" fontId="0" fillId="2" borderId="12" xfId="0" applyFill="1" applyBorder="1"/>
    <xf numFmtId="0" fontId="6" fillId="4" borderId="3" xfId="0" applyFont="1" applyFill="1" applyBorder="1"/>
    <xf numFmtId="0" fontId="6" fillId="4" borderId="4" xfId="0" applyFont="1" applyFill="1" applyBorder="1"/>
    <xf numFmtId="0" fontId="0" fillId="4" borderId="4" xfId="0" applyFill="1" applyBorder="1"/>
    <xf numFmtId="0" fontId="0" fillId="4" borderId="5" xfId="0" applyFill="1" applyBorder="1"/>
    <xf numFmtId="0" fontId="1" fillId="2" borderId="2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10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10" fillId="2" borderId="2" xfId="0" applyFont="1" applyFill="1" applyBorder="1"/>
    <xf numFmtId="0" fontId="11" fillId="2" borderId="2" xfId="0" applyFont="1" applyFill="1" applyBorder="1"/>
    <xf numFmtId="0" fontId="0" fillId="3" borderId="1" xfId="0" applyFill="1" applyBorder="1" applyProtection="1">
      <protection locked="0"/>
    </xf>
    <xf numFmtId="0" fontId="0" fillId="0" borderId="13" xfId="0" applyFont="1" applyBorder="1"/>
    <xf numFmtId="0" fontId="0" fillId="0" borderId="0" xfId="0" applyFont="1" applyBorder="1"/>
    <xf numFmtId="0" fontId="0" fillId="0" borderId="13" xfId="0" applyBorder="1"/>
    <xf numFmtId="0" fontId="0" fillId="0" borderId="13" xfId="0" applyFont="1" applyFill="1" applyBorder="1"/>
    <xf numFmtId="0" fontId="12" fillId="2" borderId="14" xfId="0" applyFont="1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3" fillId="2" borderId="17" xfId="0" applyFont="1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22" xfId="0" applyFill="1" applyBorder="1"/>
    <xf numFmtId="0" fontId="13" fillId="2" borderId="17" xfId="0" applyFont="1" applyFill="1" applyBorder="1"/>
    <xf numFmtId="0" fontId="14" fillId="3" borderId="19" xfId="0" applyFont="1" applyFill="1" applyBorder="1" applyProtection="1">
      <protection locked="0"/>
    </xf>
    <xf numFmtId="0" fontId="0" fillId="3" borderId="3" xfId="0" applyFill="1" applyBorder="1" applyAlignment="1" applyProtection="1">
      <protection locked="0"/>
    </xf>
    <xf numFmtId="0" fontId="0" fillId="3" borderId="4" xfId="0" applyFill="1" applyBorder="1" applyAlignment="1" applyProtection="1">
      <protection locked="0"/>
    </xf>
    <xf numFmtId="0" fontId="0" fillId="3" borderId="5" xfId="0" applyFill="1" applyBorder="1" applyAlignment="1" applyProtection="1">
      <protection locked="0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447679</xdr:colOff>
      <xdr:row>0</xdr:row>
      <xdr:rowOff>104779</xdr:rowOff>
    </xdr:from>
    <xdr:to>
      <xdr:col>14</xdr:col>
      <xdr:colOff>993758</xdr:colOff>
      <xdr:row>2</xdr:row>
      <xdr:rowOff>105080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670D4E-135C-460D-8072-D580B12E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45481" y="-772948"/>
          <a:ext cx="619426" cy="2374879"/>
        </a:xfrm>
        <a:prstGeom prst="rect">
          <a:avLst/>
        </a:prstGeom>
      </xdr:spPr>
    </xdr:pic>
    <xdr:clientData/>
  </xdr:twoCellAnchor>
  <xdr:twoCellAnchor editAs="oneCell">
    <xdr:from>
      <xdr:col>6</xdr:col>
      <xdr:colOff>567416</xdr:colOff>
      <xdr:row>0</xdr:row>
      <xdr:rowOff>47059</xdr:rowOff>
    </xdr:from>
    <xdr:to>
      <xdr:col>10</xdr:col>
      <xdr:colOff>296689</xdr:colOff>
      <xdr:row>3</xdr:row>
      <xdr:rowOff>123825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D11F02C0-223A-4607-80F8-8AB4C88F9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1" t="21210" r="5098" b="22894"/>
        <a:stretch/>
      </xdr:blipFill>
      <xdr:spPr>
        <a:xfrm>
          <a:off x="5739491" y="47059"/>
          <a:ext cx="2167673" cy="886391"/>
        </a:xfrm>
        <a:prstGeom prst="rect">
          <a:avLst/>
        </a:prstGeom>
      </xdr:spPr>
    </xdr:pic>
    <xdr:clientData/>
  </xdr:twoCellAnchor>
  <xdr:twoCellAnchor editAs="oneCell">
    <xdr:from>
      <xdr:col>5</xdr:col>
      <xdr:colOff>408950</xdr:colOff>
      <xdr:row>0</xdr:row>
      <xdr:rowOff>58114</xdr:rowOff>
    </xdr:from>
    <xdr:to>
      <xdr:col>6</xdr:col>
      <xdr:colOff>590550</xdr:colOff>
      <xdr:row>2</xdr:row>
      <xdr:rowOff>74156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BB58C7B1-3CA8-43E3-AAEF-83E5E54B85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7" t="15607" r="5002" b="11771"/>
        <a:stretch/>
      </xdr:blipFill>
      <xdr:spPr>
        <a:xfrm>
          <a:off x="4571375" y="58114"/>
          <a:ext cx="1191250" cy="635167"/>
        </a:xfrm>
        <a:prstGeom prst="rect">
          <a:avLst/>
        </a:prstGeom>
      </xdr:spPr>
    </xdr:pic>
    <xdr:clientData/>
  </xdr:twoCellAnchor>
  <xdr:twoCellAnchor editAs="oneCell">
    <xdr:from>
      <xdr:col>4</xdr:col>
      <xdr:colOff>248442</xdr:colOff>
      <xdr:row>0</xdr:row>
      <xdr:rowOff>69908</xdr:rowOff>
    </xdr:from>
    <xdr:to>
      <xdr:col>5</xdr:col>
      <xdr:colOff>314325</xdr:colOff>
      <xdr:row>0</xdr:row>
      <xdr:rowOff>425874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811C840B-6016-44AA-BE8F-E640253A5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9" t="24805" r="5040" b="27616"/>
        <a:stretch/>
      </xdr:blipFill>
      <xdr:spPr>
        <a:xfrm>
          <a:off x="3429792" y="69908"/>
          <a:ext cx="1046958" cy="3559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304803</xdr:colOff>
      <xdr:row>0</xdr:row>
      <xdr:rowOff>85725</xdr:rowOff>
    </xdr:from>
    <xdr:to>
      <xdr:col>13</xdr:col>
      <xdr:colOff>241282</xdr:colOff>
      <xdr:row>2</xdr:row>
      <xdr:rowOff>38401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DF927B3-49DA-4501-B30D-A012FBC8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745380" y="-792002"/>
          <a:ext cx="619426" cy="2374879"/>
        </a:xfrm>
        <a:prstGeom prst="rect">
          <a:avLst/>
        </a:prstGeom>
      </xdr:spPr>
    </xdr:pic>
    <xdr:clientData/>
  </xdr:twoCellAnchor>
  <xdr:twoCellAnchor editAs="oneCell">
    <xdr:from>
      <xdr:col>9</xdr:col>
      <xdr:colOff>29338</xdr:colOff>
      <xdr:row>21</xdr:row>
      <xdr:rowOff>19265</xdr:rowOff>
    </xdr:from>
    <xdr:to>
      <xdr:col>13</xdr:col>
      <xdr:colOff>324433</xdr:colOff>
      <xdr:row>25</xdr:row>
      <xdr:rowOff>154932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5183A74-8C42-4E65-AF98-0DAB1688F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8" t="27083" r="5058" b="28472"/>
        <a:stretch/>
      </xdr:blipFill>
      <xdr:spPr>
        <a:xfrm>
          <a:off x="7610460" y="4422148"/>
          <a:ext cx="2744381" cy="913218"/>
        </a:xfrm>
        <a:prstGeom prst="rect">
          <a:avLst/>
        </a:prstGeom>
      </xdr:spPr>
    </xdr:pic>
    <xdr:clientData/>
  </xdr:twoCellAnchor>
  <xdr:twoCellAnchor editAs="oneCell">
    <xdr:from>
      <xdr:col>4</xdr:col>
      <xdr:colOff>485397</xdr:colOff>
      <xdr:row>13</xdr:row>
      <xdr:rowOff>96906</xdr:rowOff>
    </xdr:from>
    <xdr:to>
      <xdr:col>8</xdr:col>
      <xdr:colOff>83654</xdr:colOff>
      <xdr:row>17</xdr:row>
      <xdr:rowOff>19050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EE103B74-7B80-44B5-9380-9F345A723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2" t="25957" r="5114" b="28904"/>
        <a:stretch/>
      </xdr:blipFill>
      <xdr:spPr>
        <a:xfrm>
          <a:off x="5000247" y="2906781"/>
          <a:ext cx="2036657" cy="684144"/>
        </a:xfrm>
        <a:prstGeom prst="rect">
          <a:avLst/>
        </a:prstGeom>
      </xdr:spPr>
    </xdr:pic>
    <xdr:clientData/>
  </xdr:twoCellAnchor>
  <xdr:twoCellAnchor editAs="oneCell">
    <xdr:from>
      <xdr:col>12</xdr:col>
      <xdr:colOff>376199</xdr:colOff>
      <xdr:row>4</xdr:row>
      <xdr:rowOff>97000</xdr:rowOff>
    </xdr:from>
    <xdr:to>
      <xdr:col>13</xdr:col>
      <xdr:colOff>187253</xdr:colOff>
      <xdr:row>14</xdr:row>
      <xdr:rowOff>9719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75756EB4-0BD7-41A2-8071-7E02775B9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46" t="5107" r="43331" b="4615"/>
        <a:stretch/>
      </xdr:blipFill>
      <xdr:spPr>
        <a:xfrm>
          <a:off x="9794286" y="1195291"/>
          <a:ext cx="423375" cy="1866316"/>
        </a:xfrm>
        <a:prstGeom prst="rect">
          <a:avLst/>
        </a:prstGeom>
      </xdr:spPr>
    </xdr:pic>
    <xdr:clientData/>
  </xdr:twoCellAnchor>
  <xdr:twoCellAnchor editAs="oneCell">
    <xdr:from>
      <xdr:col>8</xdr:col>
      <xdr:colOff>577712</xdr:colOff>
      <xdr:row>5</xdr:row>
      <xdr:rowOff>0</xdr:rowOff>
    </xdr:from>
    <xdr:to>
      <xdr:col>11</xdr:col>
      <xdr:colOff>459402</xdr:colOff>
      <xdr:row>13</xdr:row>
      <xdr:rowOff>75471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F1F23D1-EB85-4BF5-8B0D-A69754F64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63" t="4052" r="17410" b="4629"/>
        <a:stretch/>
      </xdr:blipFill>
      <xdr:spPr>
        <a:xfrm>
          <a:off x="7530962" y="1285875"/>
          <a:ext cx="1710490" cy="1609190"/>
        </a:xfrm>
        <a:prstGeom prst="rect">
          <a:avLst/>
        </a:prstGeom>
      </xdr:spPr>
    </xdr:pic>
    <xdr:clientData/>
  </xdr:twoCellAnchor>
  <xdr:twoCellAnchor editAs="oneCell">
    <xdr:from>
      <xdr:col>8</xdr:col>
      <xdr:colOff>211148</xdr:colOff>
      <xdr:row>15</xdr:row>
      <xdr:rowOff>84170</xdr:rowOff>
    </xdr:from>
    <xdr:to>
      <xdr:col>12</xdr:col>
      <xdr:colOff>129554</xdr:colOff>
      <xdr:row>18</xdr:row>
      <xdr:rowOff>96367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9B1146B8-C3FA-4437-8507-EDC877302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87" b="32507"/>
        <a:stretch/>
      </xdr:blipFill>
      <xdr:spPr>
        <a:xfrm>
          <a:off x="7179949" y="3320726"/>
          <a:ext cx="2367692" cy="595360"/>
        </a:xfrm>
        <a:prstGeom prst="rect">
          <a:avLst/>
        </a:prstGeom>
      </xdr:spPr>
    </xdr:pic>
    <xdr:clientData/>
  </xdr:twoCellAnchor>
  <xdr:twoCellAnchor editAs="oneCell">
    <xdr:from>
      <xdr:col>5</xdr:col>
      <xdr:colOff>159264</xdr:colOff>
      <xdr:row>4</xdr:row>
      <xdr:rowOff>186005</xdr:rowOff>
    </xdr:from>
    <xdr:to>
      <xdr:col>8</xdr:col>
      <xdr:colOff>557014</xdr:colOff>
      <xdr:row>12</xdr:row>
      <xdr:rowOff>161536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7BA07FE9-3F11-4079-8FC5-B2A432CD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101" y="1284296"/>
          <a:ext cx="2234714" cy="1540352"/>
        </a:xfrm>
        <a:prstGeom prst="rect">
          <a:avLst/>
        </a:prstGeom>
      </xdr:spPr>
    </xdr:pic>
    <xdr:clientData/>
  </xdr:twoCellAnchor>
  <xdr:twoCellAnchor editAs="oneCell">
    <xdr:from>
      <xdr:col>2</xdr:col>
      <xdr:colOff>361887</xdr:colOff>
      <xdr:row>19</xdr:row>
      <xdr:rowOff>0</xdr:rowOff>
    </xdr:from>
    <xdr:to>
      <xdr:col>8</xdr:col>
      <xdr:colOff>450162</xdr:colOff>
      <xdr:row>27</xdr:row>
      <xdr:rowOff>71437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D611D497-F9F4-429D-9217-A6644B616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1" t="22080" r="5345" b="21874"/>
        <a:stretch/>
      </xdr:blipFill>
      <xdr:spPr>
        <a:xfrm>
          <a:off x="3671825" y="3952875"/>
          <a:ext cx="3803025" cy="1595437"/>
        </a:xfrm>
        <a:prstGeom prst="rect">
          <a:avLst/>
        </a:prstGeom>
      </xdr:spPr>
    </xdr:pic>
    <xdr:clientData/>
  </xdr:twoCellAnchor>
  <xdr:twoCellAnchor editAs="oneCell">
    <xdr:from>
      <xdr:col>8</xdr:col>
      <xdr:colOff>116139</xdr:colOff>
      <xdr:row>26</xdr:row>
      <xdr:rowOff>84861</xdr:rowOff>
    </xdr:from>
    <xdr:to>
      <xdr:col>13</xdr:col>
      <xdr:colOff>376626</xdr:colOff>
      <xdr:row>28</xdr:row>
      <xdr:rowOff>4274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1F2577E1-61B3-45C5-B2F5-BDAEAEBAB6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5" t="44497" r="5344" b="43274"/>
        <a:stretch/>
      </xdr:blipFill>
      <xdr:spPr>
        <a:xfrm>
          <a:off x="7084940" y="5459682"/>
          <a:ext cx="3322094" cy="308188"/>
        </a:xfrm>
        <a:prstGeom prst="rect">
          <a:avLst/>
        </a:prstGeom>
      </xdr:spPr>
    </xdr:pic>
    <xdr:clientData/>
  </xdr:twoCellAnchor>
  <xdr:twoCellAnchor editAs="oneCell">
    <xdr:from>
      <xdr:col>12</xdr:col>
      <xdr:colOff>97193</xdr:colOff>
      <xdr:row>14</xdr:row>
      <xdr:rowOff>151026</xdr:rowOff>
    </xdr:from>
    <xdr:to>
      <xdr:col>13</xdr:col>
      <xdr:colOff>562751</xdr:colOff>
      <xdr:row>20</xdr:row>
      <xdr:rowOff>77755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2B8BAE29-BDBA-4918-B154-B229030CA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2" t="6031" r="19892" b="4974"/>
        <a:stretch/>
      </xdr:blipFill>
      <xdr:spPr>
        <a:xfrm>
          <a:off x="9515280" y="3193194"/>
          <a:ext cx="1077879" cy="109305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1F90727-098F-4280-82FF-01D4AC5366D5}" name="Tabel1" displayName="Tabel1" ref="A2:AF303" totalsRowShown="0">
  <autoFilter ref="A2:AF303" xr:uid="{47AD2CB1-3878-4244-9D31-E45F24E2A5D1}"/>
  <sortState xmlns:xlrd2="http://schemas.microsoft.com/office/spreadsheetml/2017/richdata2" ref="A3:AF303">
    <sortCondition ref="E2:E303"/>
  </sortState>
  <tableColumns count="32">
    <tableColumn id="1" xr3:uid="{E82DD8B8-9734-43F2-B739-D3C56A2DAA0E}" name="start"/>
    <tableColumn id="2" xr3:uid="{1A9FD16F-94E2-474C-A4C1-B1E08100C90F}" name="Merk"/>
    <tableColumn id="3" xr3:uid="{65FE444D-3F82-404C-99B7-0C387AC6CBB4}" name="Beschrijving1"/>
    <tableColumn id="4" xr3:uid="{93E35823-B0AC-4110-A1B7-EE7E28B3CDA4}" name="beschrijving samengesteld"/>
    <tableColumn id="5" xr3:uid="{7FE9B4F9-03C3-4DE5-8996-47E37F642F10}" name="Match"/>
    <tableColumn id="6" xr3:uid="{4E2918B8-1876-42C0-BF4E-0A1F23B940F1}" name="art 1"/>
    <tableColumn id="7" xr3:uid="{BE402265-BEBC-4F47-BBD1-6C5755146A6A}" name="art 2"/>
    <tableColumn id="8" xr3:uid="{6D17ABD6-A723-4C0F-991B-344188138F6F}" name="art 3"/>
    <tableColumn id="9" xr3:uid="{4E779CB3-15D2-413D-928D-AA516B211723}" name="art 4"/>
    <tableColumn id="10" xr3:uid="{6F0533EA-8141-411C-B581-1F87EBE323B6}" name="art 5"/>
    <tableColumn id="11" xr3:uid="{69F9D81E-0FDF-4C3E-8253-69F6D3BAEE16}" name="art 6"/>
    <tableColumn id="12" xr3:uid="{DAC54FB8-4ED2-4BF0-8632-8BCEA099CB0D}" name="art 7"/>
    <tableColumn id="13" xr3:uid="{86112A93-1C8C-4A8B-9690-FD82BCE7CCF3}" name="art 8"/>
    <tableColumn id="14" xr3:uid="{F97BB96F-7DAB-4DEF-84E9-4ED1692DD78D}" name="art 9"/>
    <tableColumn id="15" xr3:uid="{9F214F7F-1EA3-47AA-B560-591BDEBEDB02}" name="art 10"/>
    <tableColumn id="16" xr3:uid="{FC375D3B-4FA7-4F4F-9B74-9C0C1808D6FC}" name="art 11"/>
    <tableColumn id="17" xr3:uid="{27D1B009-E036-4F83-A48A-96FD899B0152}" name="art 12"/>
    <tableColumn id="18" xr3:uid="{76CD12C4-22DD-4E8F-BEC2-443B1FBC4474}" name="art 13"/>
    <tableColumn id="19" xr3:uid="{54B3E723-BB81-4464-960D-7DB07F100D65}" name="art 14"/>
    <tableColumn id="20" xr3:uid="{0ED153C4-8449-49C8-81F7-7BD6FDAB5704}" name="art 15"/>
    <tableColumn id="21" xr3:uid="{80F3513F-9CED-4D07-8B31-CA3172B56CA1}" name="art 16"/>
    <tableColumn id="22" xr3:uid="{228BACF4-1768-4C3A-91EC-9C4301035C8A}" name="art 17"/>
    <tableColumn id="23" xr3:uid="{82077AB0-27A7-41B9-9765-AB8910ADDA8D}" name="art 18"/>
    <tableColumn id="24" xr3:uid="{3CFD1487-3E74-4A41-9CD5-85BC046F1F48}" name="art 19"/>
    <tableColumn id="25" xr3:uid="{E5392E34-8E56-4AA6-BAE1-F91F7B59CD70}" name="art 20"/>
    <tableColumn id="26" xr3:uid="{7E2A5604-A79E-4FA9-8C28-FE1CCC8368DF}" name="art 21"/>
    <tableColumn id="27" xr3:uid="{E6D7FC9E-F0A7-47B8-B4CA-891874524188}" name="art 22"/>
    <tableColumn id="28" xr3:uid="{CC672973-88D5-4AFA-A1B7-7CB3C7284895}" name="art 23"/>
    <tableColumn id="29" xr3:uid="{121890ED-3036-48BD-BB7C-02428AF0A4EE}" name="art 24"/>
    <tableColumn id="30" xr3:uid="{36613ED6-BCBA-4D04-9A40-B9C15F65A32A}" name="art 25"/>
    <tableColumn id="31" xr3:uid="{C81F784B-59E7-4486-99CB-202FCEFF48CC}" name="art 26"/>
    <tableColumn id="32" xr3:uid="{05D98995-EDA5-47B8-9A5F-FCE29EDD5DDD}" name="art 2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389F4-C3B7-4EAA-99B2-7F0FA57EEC6B}">
  <dimension ref="A1:W38"/>
  <sheetViews>
    <sheetView tabSelected="1" zoomScaleNormal="100" workbookViewId="0">
      <selection activeCell="D8" sqref="D8:F8"/>
    </sheetView>
  </sheetViews>
  <sheetFormatPr defaultRowHeight="15" x14ac:dyDescent="0.25"/>
  <cols>
    <col min="2" max="2" width="22.42578125" customWidth="1"/>
    <col min="3" max="3" width="1.42578125" customWidth="1"/>
    <col min="4" max="5" width="14.7109375" customWidth="1"/>
    <col min="6" max="6" width="15.140625" customWidth="1"/>
    <col min="15" max="15" width="22.42578125" customWidth="1"/>
    <col min="17" max="17" width="0" hidden="1" customWidth="1"/>
    <col min="18" max="18" width="9.140625" hidden="1" customWidth="1"/>
    <col min="19" max="24" width="0" hidden="1" customWidth="1"/>
  </cols>
  <sheetData>
    <row r="1" spans="1:23" ht="33.75" x14ac:dyDescent="0.5">
      <c r="A1" s="8" t="s">
        <v>591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10"/>
    </row>
    <row r="2" spans="1:23" x14ac:dyDescent="0.25">
      <c r="A2" s="11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/>
    </row>
    <row r="3" spans="1:23" x14ac:dyDescent="0.25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3"/>
    </row>
    <row r="4" spans="1:23" ht="18.75" x14ac:dyDescent="0.3">
      <c r="A4" s="31" t="s">
        <v>592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3"/>
    </row>
    <row r="5" spans="1:23" x14ac:dyDescent="0.25">
      <c r="A5" s="30" t="s">
        <v>919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3"/>
    </row>
    <row r="6" spans="1:23" x14ac:dyDescent="0.25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3"/>
    </row>
    <row r="7" spans="1:23" ht="21" customHeight="1" x14ac:dyDescent="0.25">
      <c r="A7" s="11"/>
      <c r="B7" s="14" t="s">
        <v>609</v>
      </c>
      <c r="C7" s="15"/>
      <c r="D7" s="14" t="s">
        <v>608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23" x14ac:dyDescent="0.25">
      <c r="A8" s="11"/>
      <c r="B8" s="32" t="s">
        <v>1</v>
      </c>
      <c r="C8" s="12"/>
      <c r="D8" s="48" t="s">
        <v>924</v>
      </c>
      <c r="E8" s="49"/>
      <c r="F8" s="50"/>
      <c r="G8" s="12"/>
      <c r="H8" s="12"/>
      <c r="I8" s="12"/>
      <c r="J8" s="12"/>
      <c r="K8" s="12"/>
      <c r="L8" s="12"/>
      <c r="M8" s="12"/>
      <c r="N8" s="12"/>
      <c r="O8" s="13"/>
    </row>
    <row r="9" spans="1:23" x14ac:dyDescent="0.25">
      <c r="A9" s="11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3"/>
    </row>
    <row r="10" spans="1:23" x14ac:dyDescent="0.25">
      <c r="A10" s="11"/>
      <c r="B10" s="20" t="s">
        <v>593</v>
      </c>
      <c r="C10" s="21"/>
      <c r="D10" s="21" t="str">
        <f>VLOOKUP(lijst!D1,lijst!$D$3:$E$303,1,FALSE)</f>
        <v>Spit pulsa Insulfast</v>
      </c>
      <c r="E10" s="22"/>
      <c r="F10" s="23"/>
      <c r="G10" s="12"/>
      <c r="H10" s="12"/>
      <c r="I10" s="12"/>
      <c r="J10" s="12"/>
      <c r="K10" s="12"/>
      <c r="L10" s="12"/>
      <c r="M10" s="12"/>
      <c r="N10" s="12"/>
      <c r="O10" s="13"/>
    </row>
    <row r="11" spans="1:23" x14ac:dyDescent="0.25">
      <c r="A11" s="11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3"/>
    </row>
    <row r="12" spans="1:23" ht="21" x14ac:dyDescent="0.35">
      <c r="A12" s="16" t="str">
        <f>VLOOKUP(D10,lijst!D3:E303,2,FALSE)</f>
        <v>Geschikt voor Sympafix GT-ISO isolatieschotels, bvb #70688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3"/>
    </row>
    <row r="13" spans="1:23" x14ac:dyDescent="0.25">
      <c r="A13" s="11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3"/>
    </row>
    <row r="14" spans="1:23" x14ac:dyDescent="0.25">
      <c r="A14" s="17" t="str">
        <f>IF(A12="Geen Sympafix gebruiksartikelen voor dit product beschikbaar","","Het Sympafix productprogramma binnen deze groep is als volgt:")</f>
        <v>Het Sympafix productprogramma binnen deze groep is als volgt: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3"/>
    </row>
    <row r="15" spans="1:23" x14ac:dyDescent="0.25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3"/>
    </row>
    <row r="16" spans="1:23" x14ac:dyDescent="0.25">
      <c r="A16" s="24" t="str">
        <f>IF(R17&gt;0,"Art.nr.","")</f>
        <v>Art.nr.</v>
      </c>
      <c r="B16" s="25" t="str">
        <f>IF(R17&gt;0,"Beschrijving","")</f>
        <v>Beschrijving</v>
      </c>
      <c r="C16" s="25"/>
      <c r="D16" s="25" t="str">
        <f>IF(R17&gt;0,"Stuks / doos","")</f>
        <v>Stuks / doos</v>
      </c>
      <c r="E16" s="25" t="str">
        <f>IF(R17&gt;0,"Stuks / omdoos","")</f>
        <v>Stuks / omdoos</v>
      </c>
      <c r="F16" s="25" t="str">
        <f>IF(R17&gt;0,"Toelichting","")</f>
        <v>Toelichting</v>
      </c>
      <c r="G16" s="12"/>
      <c r="H16" s="12"/>
      <c r="I16" s="12"/>
      <c r="J16" s="12"/>
      <c r="K16" s="12"/>
      <c r="L16" s="12"/>
      <c r="M16" s="12"/>
      <c r="N16" s="12"/>
      <c r="O16" s="13"/>
      <c r="R16" t="s">
        <v>799</v>
      </c>
      <c r="S16" t="s">
        <v>755</v>
      </c>
      <c r="U16" t="s">
        <v>800</v>
      </c>
      <c r="V16" t="s">
        <v>801</v>
      </c>
      <c r="W16" t="s">
        <v>802</v>
      </c>
    </row>
    <row r="17" spans="1:23" x14ac:dyDescent="0.25">
      <c r="A17" s="26">
        <f>IF(R17&gt;0,R17,"")</f>
        <v>70688</v>
      </c>
      <c r="B17" s="27" t="str">
        <f>IF(R17&gt;0,S17,"")</f>
        <v>ISO-60-025</v>
      </c>
      <c r="C17" s="27"/>
      <c r="D17" s="27">
        <f>IF(R17&gt;0,U17,"")</f>
        <v>50</v>
      </c>
      <c r="E17" s="27">
        <f>IF(R17&gt;0,V17,"")</f>
        <v>1000</v>
      </c>
      <c r="F17" s="27" t="str">
        <f>IF(R17&gt;0,W17,"")</f>
        <v>Plug voor vastzetten 25mm isolatie mbv o.a. de Sympafix GT/C-ISO-200 gasschiethamer #70346</v>
      </c>
      <c r="G17" s="12"/>
      <c r="H17" s="12"/>
      <c r="I17" s="12"/>
      <c r="J17" s="12"/>
      <c r="K17" s="12"/>
      <c r="L17" s="12"/>
      <c r="M17" s="12"/>
      <c r="N17" s="12"/>
      <c r="O17" s="13"/>
      <c r="R17">
        <f>VLOOKUP($D$10,lijst!$D$2:$Z$303,3,FALSE)</f>
        <v>70688</v>
      </c>
      <c r="S17" t="str">
        <f>VLOOKUP(R17,artnrs!$C$1:$I$142,3,FALSE)</f>
        <v>ISO-60-025</v>
      </c>
      <c r="U17">
        <f>VLOOKUP(R17,artnrs!$C$1:$H$142,4,FALSE)</f>
        <v>50</v>
      </c>
      <c r="V17">
        <f>VLOOKUP(R17,artnrs!$C$1:$H$142,5,FALSE)</f>
        <v>1000</v>
      </c>
      <c r="W17" t="str">
        <f>VLOOKUP(R17,artnrs!$C$1:$H$142,6,FALSE)</f>
        <v>Plug voor vastzetten 25mm isolatie mbv o.a. de Sympafix GT/C-ISO-200 gasschiethamer #70346</v>
      </c>
    </row>
    <row r="18" spans="1:23" x14ac:dyDescent="0.25">
      <c r="A18" s="26">
        <f t="shared" ref="A18:A37" si="0">IF(R18&gt;0,R18,"")</f>
        <v>70690</v>
      </c>
      <c r="B18" s="27" t="str">
        <f t="shared" ref="B18:B37" si="1">IF(R18&gt;0,S18,"")</f>
        <v>ISO-60-050</v>
      </c>
      <c r="C18" s="27"/>
      <c r="D18" s="27">
        <f t="shared" ref="D18:D37" si="2">IF(R18&gt;0,U18,"")</f>
        <v>50</v>
      </c>
      <c r="E18" s="27">
        <f t="shared" ref="E18:E37" si="3">IF(R18&gt;0,V18,"")</f>
        <v>900</v>
      </c>
      <c r="F18" s="27" t="str">
        <f t="shared" ref="F18:F37" si="4">IF(R18&gt;0,W18,"")</f>
        <v>Plug voor vastzetten 50mm isolatie mbv o.a. de Sympafix GT/C-ISO-200 gasschiethamer #70346</v>
      </c>
      <c r="G18" s="12"/>
      <c r="H18" s="12"/>
      <c r="I18" s="12"/>
      <c r="J18" s="12"/>
      <c r="K18" s="12"/>
      <c r="L18" s="12"/>
      <c r="M18" s="12"/>
      <c r="N18" s="12"/>
      <c r="O18" s="13"/>
      <c r="R18">
        <f>VLOOKUP($D$10,lijst!$D$2:$Z$303,4,FALSE)</f>
        <v>70690</v>
      </c>
      <c r="S18" t="str">
        <f>VLOOKUP(R18,artnrs!$C$1:$I$142,3,FALSE)</f>
        <v>ISO-60-050</v>
      </c>
      <c r="U18">
        <f>VLOOKUP(R18,artnrs!$C$1:$H$142,4,FALSE)</f>
        <v>50</v>
      </c>
      <c r="V18">
        <f>VLOOKUP(R18,artnrs!$C$1:$H$142,5,FALSE)</f>
        <v>900</v>
      </c>
      <c r="W18" t="str">
        <f>VLOOKUP(R18,artnrs!$C$1:$H$142,6,FALSE)</f>
        <v>Plug voor vastzetten 50mm isolatie mbv o.a. de Sympafix GT/C-ISO-200 gasschiethamer #70346</v>
      </c>
    </row>
    <row r="19" spans="1:23" x14ac:dyDescent="0.25">
      <c r="A19" s="26">
        <f t="shared" si="0"/>
        <v>70686</v>
      </c>
      <c r="B19" s="27" t="str">
        <f t="shared" si="1"/>
        <v>ISO-60-060</v>
      </c>
      <c r="C19" s="27"/>
      <c r="D19" s="27">
        <f t="shared" si="2"/>
        <v>50</v>
      </c>
      <c r="E19" s="27">
        <f t="shared" si="3"/>
        <v>800</v>
      </c>
      <c r="F19" s="27" t="str">
        <f t="shared" si="4"/>
        <v>Plug voor vastzetten 60mm isolatie mbv o.a. de Sympafix GT/C-ISO-200 gasschiethamer #70346</v>
      </c>
      <c r="G19" s="12"/>
      <c r="H19" s="12"/>
      <c r="I19" s="12"/>
      <c r="J19" s="12"/>
      <c r="K19" s="12"/>
      <c r="L19" s="12"/>
      <c r="M19" s="12"/>
      <c r="N19" s="12"/>
      <c r="O19" s="13"/>
      <c r="R19">
        <f>VLOOKUP($D$10,lijst!$D$2:$Z$303,5,FALSE)</f>
        <v>70686</v>
      </c>
      <c r="S19" t="str">
        <f>VLOOKUP(R19,artnrs!$C$1:$I$142,3,FALSE)</f>
        <v>ISO-60-060</v>
      </c>
      <c r="U19">
        <f>VLOOKUP(R19,artnrs!$C$1:$H$142,4,FALSE)</f>
        <v>50</v>
      </c>
      <c r="V19">
        <f>VLOOKUP(R19,artnrs!$C$1:$H$142,5,FALSE)</f>
        <v>800</v>
      </c>
      <c r="W19" t="str">
        <f>VLOOKUP(R19,artnrs!$C$1:$H$142,6,FALSE)</f>
        <v>Plug voor vastzetten 60mm isolatie mbv o.a. de Sympafix GT/C-ISO-200 gasschiethamer #70346</v>
      </c>
    </row>
    <row r="20" spans="1:23" x14ac:dyDescent="0.25">
      <c r="A20" s="26">
        <f t="shared" si="0"/>
        <v>70692</v>
      </c>
      <c r="B20" s="27" t="str">
        <f t="shared" si="1"/>
        <v>ISO-60-075</v>
      </c>
      <c r="C20" s="27"/>
      <c r="D20" s="27">
        <f t="shared" si="2"/>
        <v>50</v>
      </c>
      <c r="E20" s="27">
        <f t="shared" si="3"/>
        <v>600</v>
      </c>
      <c r="F20" s="27" t="str">
        <f t="shared" si="4"/>
        <v>Plug voor vastzetten 75mm isolatie mbv o.a. de Sympafix GT/C-ISO-200 gasschiethamer #70346</v>
      </c>
      <c r="G20" s="12"/>
      <c r="H20" s="12"/>
      <c r="I20" s="12"/>
      <c r="J20" s="12"/>
      <c r="K20" s="12"/>
      <c r="L20" s="12"/>
      <c r="M20" s="12"/>
      <c r="N20" s="12"/>
      <c r="O20" s="13"/>
      <c r="R20">
        <f>VLOOKUP($D$10,lijst!$D$2:$Z$303,6,FALSE)</f>
        <v>70692</v>
      </c>
      <c r="S20" t="str">
        <f>VLOOKUP(R20,artnrs!$C$1:$I$142,3,FALSE)</f>
        <v>ISO-60-075</v>
      </c>
      <c r="U20">
        <f>VLOOKUP(R20,artnrs!$C$1:$H$142,4,FALSE)</f>
        <v>50</v>
      </c>
      <c r="V20">
        <f>VLOOKUP(R20,artnrs!$C$1:$H$142,5,FALSE)</f>
        <v>600</v>
      </c>
      <c r="W20" t="str">
        <f>VLOOKUP(R20,artnrs!$C$1:$H$142,6,FALSE)</f>
        <v>Plug voor vastzetten 75mm isolatie mbv o.a. de Sympafix GT/C-ISO-200 gasschiethamer #70346</v>
      </c>
    </row>
    <row r="21" spans="1:23" x14ac:dyDescent="0.25">
      <c r="A21" s="26">
        <f t="shared" si="0"/>
        <v>70694</v>
      </c>
      <c r="B21" s="27" t="str">
        <f t="shared" si="1"/>
        <v>ISO-60-080</v>
      </c>
      <c r="C21" s="27"/>
      <c r="D21" s="27">
        <f t="shared" si="2"/>
        <v>50</v>
      </c>
      <c r="E21" s="27">
        <f t="shared" si="3"/>
        <v>600</v>
      </c>
      <c r="F21" s="27" t="str">
        <f t="shared" si="4"/>
        <v>Plug voor vastzetten 80mm isolatie mbv o.a. de Sympafix GT/C-ISO-200 gasschiethamer #70346</v>
      </c>
      <c r="G21" s="12"/>
      <c r="H21" s="12"/>
      <c r="I21" s="12"/>
      <c r="J21" s="12"/>
      <c r="K21" s="12"/>
      <c r="L21" s="12"/>
      <c r="M21" s="12"/>
      <c r="N21" s="12"/>
      <c r="O21" s="13"/>
      <c r="R21">
        <f>VLOOKUP($D$10,lijst!$D$2:$Z$303,7,FALSE)</f>
        <v>70694</v>
      </c>
      <c r="S21" t="str">
        <f>VLOOKUP(R21,artnrs!$C$1:$I$142,3,FALSE)</f>
        <v>ISO-60-080</v>
      </c>
      <c r="U21">
        <f>VLOOKUP(R21,artnrs!$C$1:$H$142,4,FALSE)</f>
        <v>50</v>
      </c>
      <c r="V21">
        <f>VLOOKUP(R21,artnrs!$C$1:$H$142,5,FALSE)</f>
        <v>600</v>
      </c>
      <c r="W21" t="str">
        <f>VLOOKUP(R21,artnrs!$C$1:$H$142,6,FALSE)</f>
        <v>Plug voor vastzetten 80mm isolatie mbv o.a. de Sympafix GT/C-ISO-200 gasschiethamer #70346</v>
      </c>
    </row>
    <row r="22" spans="1:23" x14ac:dyDescent="0.25">
      <c r="A22" s="26">
        <f t="shared" si="0"/>
        <v>70696</v>
      </c>
      <c r="B22" s="27" t="str">
        <f t="shared" si="1"/>
        <v>ISO-60-090</v>
      </c>
      <c r="C22" s="27"/>
      <c r="D22" s="27">
        <f t="shared" si="2"/>
        <v>50</v>
      </c>
      <c r="E22" s="27">
        <f t="shared" si="3"/>
        <v>600</v>
      </c>
      <c r="F22" s="27" t="str">
        <f t="shared" si="4"/>
        <v>Plug voor vastzetten 90mm isolatie mbv o.a. de Sympafix GT/C-ISO-200 gasschiethamer #70346</v>
      </c>
      <c r="G22" s="12"/>
      <c r="H22" s="12"/>
      <c r="I22" s="12"/>
      <c r="J22" s="12"/>
      <c r="K22" s="12"/>
      <c r="L22" s="12"/>
      <c r="M22" s="12"/>
      <c r="N22" s="12"/>
      <c r="O22" s="13"/>
      <c r="R22">
        <f>VLOOKUP($D$10,lijst!$D$2:$Z$303,8,FALSE)</f>
        <v>70696</v>
      </c>
      <c r="S22" t="str">
        <f>VLOOKUP(R22,artnrs!$C$1:$I$142,3,FALSE)</f>
        <v>ISO-60-090</v>
      </c>
      <c r="U22">
        <f>VLOOKUP(R22,artnrs!$C$1:$H$142,4,FALSE)</f>
        <v>50</v>
      </c>
      <c r="V22">
        <f>VLOOKUP(R22,artnrs!$C$1:$H$142,5,FALSE)</f>
        <v>600</v>
      </c>
      <c r="W22" t="str">
        <f>VLOOKUP(R22,artnrs!$C$1:$H$142,6,FALSE)</f>
        <v>Plug voor vastzetten 90mm isolatie mbv o.a. de Sympafix GT/C-ISO-200 gasschiethamer #70346</v>
      </c>
    </row>
    <row r="23" spans="1:23" x14ac:dyDescent="0.25">
      <c r="A23" s="26">
        <f t="shared" si="0"/>
        <v>70698</v>
      </c>
      <c r="B23" s="27" t="str">
        <f t="shared" si="1"/>
        <v>ISO-60-100</v>
      </c>
      <c r="C23" s="27"/>
      <c r="D23" s="27">
        <f t="shared" si="2"/>
        <v>50</v>
      </c>
      <c r="E23" s="27">
        <f t="shared" si="3"/>
        <v>500</v>
      </c>
      <c r="F23" s="27" t="str">
        <f t="shared" si="4"/>
        <v>Plug voor vastzetten 100mm isolatie mbv o.a. de Sympafix GT/C-ISO-200 gasschiethamer #70346</v>
      </c>
      <c r="G23" s="12"/>
      <c r="H23" s="12"/>
      <c r="I23" s="12"/>
      <c r="J23" s="12"/>
      <c r="K23" s="12"/>
      <c r="L23" s="12"/>
      <c r="M23" s="12"/>
      <c r="N23" s="12"/>
      <c r="O23" s="13"/>
      <c r="R23">
        <f>VLOOKUP($D$10,lijst!$D$2:$Z$303,9,FALSE)</f>
        <v>70698</v>
      </c>
      <c r="S23" t="str">
        <f>VLOOKUP(R23,artnrs!$C$1:$I$142,3,FALSE)</f>
        <v>ISO-60-100</v>
      </c>
      <c r="U23">
        <f>VLOOKUP(R23,artnrs!$C$1:$H$142,4,FALSE)</f>
        <v>50</v>
      </c>
      <c r="V23">
        <f>VLOOKUP(R23,artnrs!$C$1:$H$142,5,FALSE)</f>
        <v>500</v>
      </c>
      <c r="W23" t="str">
        <f>VLOOKUP(R23,artnrs!$C$1:$H$142,6,FALSE)</f>
        <v>Plug voor vastzetten 100mm isolatie mbv o.a. de Sympafix GT/C-ISO-200 gasschiethamer #70346</v>
      </c>
    </row>
    <row r="24" spans="1:23" x14ac:dyDescent="0.25">
      <c r="A24" s="26">
        <f t="shared" si="0"/>
        <v>70700</v>
      </c>
      <c r="B24" s="27" t="str">
        <f t="shared" si="1"/>
        <v>ISO-60-120</v>
      </c>
      <c r="C24" s="27"/>
      <c r="D24" s="27">
        <f t="shared" si="2"/>
        <v>25</v>
      </c>
      <c r="E24" s="27">
        <f t="shared" si="3"/>
        <v>400</v>
      </c>
      <c r="F24" s="27" t="str">
        <f t="shared" si="4"/>
        <v>Plug voor vastzetten 120mm isolatie mbv o.a. de Sympafix GT/C-ISO-200 gasschiethamer #70346</v>
      </c>
      <c r="G24" s="12"/>
      <c r="H24" s="12"/>
      <c r="I24" s="12"/>
      <c r="J24" s="12"/>
      <c r="K24" s="12"/>
      <c r="L24" s="12"/>
      <c r="M24" s="12"/>
      <c r="N24" s="12"/>
      <c r="O24" s="13"/>
      <c r="R24">
        <f>VLOOKUP($D$10,lijst!$D$2:$Z$303,10,FALSE)</f>
        <v>70700</v>
      </c>
      <c r="S24" t="str">
        <f>VLOOKUP(R24,artnrs!$C$1:$I$142,3,FALSE)</f>
        <v>ISO-60-120</v>
      </c>
      <c r="U24">
        <f>VLOOKUP(R24,artnrs!$C$1:$H$142,4,FALSE)</f>
        <v>25</v>
      </c>
      <c r="V24">
        <f>VLOOKUP(R24,artnrs!$C$1:$H$142,5,FALSE)</f>
        <v>400</v>
      </c>
      <c r="W24" t="str">
        <f>VLOOKUP(R24,artnrs!$C$1:$H$142,6,FALSE)</f>
        <v>Plug voor vastzetten 120mm isolatie mbv o.a. de Sympafix GT/C-ISO-200 gasschiethamer #70346</v>
      </c>
    </row>
    <row r="25" spans="1:23" x14ac:dyDescent="0.25">
      <c r="A25" s="26">
        <f t="shared" si="0"/>
        <v>70702</v>
      </c>
      <c r="B25" s="27" t="str">
        <f t="shared" si="1"/>
        <v>ISO-60-140</v>
      </c>
      <c r="C25" s="27"/>
      <c r="D25" s="27">
        <f t="shared" si="2"/>
        <v>25</v>
      </c>
      <c r="E25" s="27">
        <f t="shared" si="3"/>
        <v>300</v>
      </c>
      <c r="F25" s="27" t="str">
        <f t="shared" si="4"/>
        <v>Plug voor vastzetten 140mm isolatie mbv o.a. de Sympafix GT/C-ISO-200 gasschiethamer #70346</v>
      </c>
      <c r="G25" s="12"/>
      <c r="H25" s="12"/>
      <c r="I25" s="12"/>
      <c r="J25" s="12"/>
      <c r="K25" s="12"/>
      <c r="L25" s="12"/>
      <c r="M25" s="12"/>
      <c r="N25" s="12"/>
      <c r="O25" s="13"/>
      <c r="R25">
        <f>VLOOKUP($D$10,lijst!$D$2:$Z$303,11,FALSE)</f>
        <v>70702</v>
      </c>
      <c r="S25" t="str">
        <f>VLOOKUP(R25,artnrs!$C$1:$I$142,3,FALSE)</f>
        <v>ISO-60-140</v>
      </c>
      <c r="U25">
        <f>VLOOKUP(R25,artnrs!$C$1:$H$142,4,FALSE)</f>
        <v>25</v>
      </c>
      <c r="V25">
        <f>VLOOKUP(R25,artnrs!$C$1:$H$142,5,FALSE)</f>
        <v>300</v>
      </c>
      <c r="W25" t="str">
        <f>VLOOKUP(R25,artnrs!$C$1:$H$142,6,FALSE)</f>
        <v>Plug voor vastzetten 140mm isolatie mbv o.a. de Sympafix GT/C-ISO-200 gasschiethamer #70346</v>
      </c>
    </row>
    <row r="26" spans="1:23" x14ac:dyDescent="0.25">
      <c r="A26" s="26">
        <f t="shared" si="0"/>
        <v>70704</v>
      </c>
      <c r="B26" s="27" t="str">
        <f t="shared" si="1"/>
        <v>ISO-60-150</v>
      </c>
      <c r="C26" s="27"/>
      <c r="D26" s="27">
        <f t="shared" si="2"/>
        <v>20</v>
      </c>
      <c r="E26" s="27">
        <f t="shared" si="3"/>
        <v>300</v>
      </c>
      <c r="F26" s="27" t="str">
        <f t="shared" si="4"/>
        <v>Plug voor vastzetten 150mm isolatie mbv o.a. de Sympafix GT/C-ISO-200 gasschiethamer #70346</v>
      </c>
      <c r="G26" s="12"/>
      <c r="H26" s="12"/>
      <c r="I26" s="12"/>
      <c r="J26" s="12"/>
      <c r="K26" s="12"/>
      <c r="L26" s="12"/>
      <c r="M26" s="12"/>
      <c r="N26" s="12"/>
      <c r="O26" s="13"/>
      <c r="R26">
        <f>VLOOKUP($D$10,lijst!$D$2:$Z$303,12,FALSE)</f>
        <v>70704</v>
      </c>
      <c r="S26" t="str">
        <f>VLOOKUP(R26,artnrs!$C$1:$I$142,3,FALSE)</f>
        <v>ISO-60-150</v>
      </c>
      <c r="U26">
        <f>VLOOKUP(R26,artnrs!$C$1:$H$142,4,FALSE)</f>
        <v>20</v>
      </c>
      <c r="V26">
        <f>VLOOKUP(R26,artnrs!$C$1:$H$142,5,FALSE)</f>
        <v>300</v>
      </c>
      <c r="W26" t="str">
        <f>VLOOKUP(R26,artnrs!$C$1:$H$142,6,FALSE)</f>
        <v>Plug voor vastzetten 150mm isolatie mbv o.a. de Sympafix GT/C-ISO-200 gasschiethamer #70346</v>
      </c>
    </row>
    <row r="27" spans="1:23" x14ac:dyDescent="0.25">
      <c r="A27" s="26">
        <f t="shared" si="0"/>
        <v>70706</v>
      </c>
      <c r="B27" s="27" t="str">
        <f t="shared" si="1"/>
        <v>ISO-60-160</v>
      </c>
      <c r="C27" s="27"/>
      <c r="D27" s="27">
        <f t="shared" si="2"/>
        <v>25</v>
      </c>
      <c r="E27" s="27">
        <f t="shared" si="3"/>
        <v>200</v>
      </c>
      <c r="F27" s="27" t="str">
        <f t="shared" si="4"/>
        <v>Plug voor vastzetten 160mm isolatie mbv o.a. de Sympafix GT/C-ISO-200 gasschiethamer #70346</v>
      </c>
      <c r="G27" s="12"/>
      <c r="H27" s="12"/>
      <c r="I27" s="12"/>
      <c r="J27" s="12"/>
      <c r="K27" s="12"/>
      <c r="L27" s="12"/>
      <c r="M27" s="12"/>
      <c r="N27" s="12"/>
      <c r="O27" s="13"/>
      <c r="R27">
        <f>VLOOKUP($D$10,lijst!$D$2:$Z$303,13,FALSE)</f>
        <v>70706</v>
      </c>
      <c r="S27" t="str">
        <f>VLOOKUP(R27,artnrs!$C$1:$I$142,3,FALSE)</f>
        <v>ISO-60-160</v>
      </c>
      <c r="U27">
        <f>VLOOKUP(R27,artnrs!$C$1:$H$142,4,FALSE)</f>
        <v>25</v>
      </c>
      <c r="V27">
        <f>VLOOKUP(R27,artnrs!$C$1:$H$142,5,FALSE)</f>
        <v>200</v>
      </c>
      <c r="W27" t="str">
        <f>VLOOKUP(R27,artnrs!$C$1:$H$142,6,FALSE)</f>
        <v>Plug voor vastzetten 160mm isolatie mbv o.a. de Sympafix GT/C-ISO-200 gasschiethamer #70346</v>
      </c>
    </row>
    <row r="28" spans="1:23" x14ac:dyDescent="0.25">
      <c r="A28" s="26">
        <f t="shared" si="0"/>
        <v>70710</v>
      </c>
      <c r="B28" s="27" t="str">
        <f t="shared" si="1"/>
        <v>ISO-60-200</v>
      </c>
      <c r="C28" s="27"/>
      <c r="D28" s="27">
        <f t="shared" si="2"/>
        <v>20</v>
      </c>
      <c r="E28" s="27">
        <f t="shared" si="3"/>
        <v>200</v>
      </c>
      <c r="F28" s="27" t="str">
        <f t="shared" si="4"/>
        <v>Plug voor vastzetten 200mm isolatie mbv o.a. de Sympafix GT/C-ISO-200 gasschiethamer #70346</v>
      </c>
      <c r="G28" s="12"/>
      <c r="H28" s="12"/>
      <c r="I28" s="12"/>
      <c r="J28" s="12"/>
      <c r="K28" s="12"/>
      <c r="L28" s="12"/>
      <c r="M28" s="12"/>
      <c r="N28" s="12"/>
      <c r="O28" s="13"/>
      <c r="R28">
        <f>VLOOKUP($D$10,lijst!$D$2:$Z$303,14,FALSE)</f>
        <v>70710</v>
      </c>
      <c r="S28" t="str">
        <f>VLOOKUP(R28,artnrs!$C$1:$I$142,3,FALSE)</f>
        <v>ISO-60-200</v>
      </c>
      <c r="U28">
        <f>VLOOKUP(R28,artnrs!$C$1:$H$142,4,FALSE)</f>
        <v>20</v>
      </c>
      <c r="V28">
        <f>VLOOKUP(R28,artnrs!$C$1:$H$142,5,FALSE)</f>
        <v>200</v>
      </c>
      <c r="W28" t="str">
        <f>VLOOKUP(R28,artnrs!$C$1:$H$142,6,FALSE)</f>
        <v>Plug voor vastzetten 200mm isolatie mbv o.a. de Sympafix GT/C-ISO-200 gasschiethamer #70346</v>
      </c>
    </row>
    <row r="29" spans="1:23" x14ac:dyDescent="0.25">
      <c r="A29" s="26" t="str">
        <f t="shared" si="0"/>
        <v/>
      </c>
      <c r="B29" s="27" t="str">
        <f t="shared" si="1"/>
        <v/>
      </c>
      <c r="C29" s="27"/>
      <c r="D29" s="27" t="str">
        <f t="shared" si="2"/>
        <v/>
      </c>
      <c r="E29" s="27" t="str">
        <f t="shared" si="3"/>
        <v/>
      </c>
      <c r="F29" s="27" t="str">
        <f t="shared" si="4"/>
        <v/>
      </c>
      <c r="G29" s="12"/>
      <c r="H29" s="12"/>
      <c r="I29" s="12"/>
      <c r="J29" s="12"/>
      <c r="K29" s="12"/>
      <c r="L29" s="12"/>
      <c r="M29" s="12"/>
      <c r="N29" s="12"/>
      <c r="O29" s="13"/>
      <c r="R29">
        <f>VLOOKUP($D$10,lijst!$D$2:$Z$303,15,FALSE)</f>
        <v>0</v>
      </c>
      <c r="S29" t="e">
        <f>VLOOKUP(R29,artnrs!$C$1:$I$142,3,FALSE)</f>
        <v>#N/A</v>
      </c>
      <c r="U29" t="e">
        <f>VLOOKUP(R29,artnrs!$C$1:$H$142,4,FALSE)</f>
        <v>#N/A</v>
      </c>
      <c r="V29" t="e">
        <f>VLOOKUP(R29,artnrs!$C$1:$H$142,5,FALSE)</f>
        <v>#N/A</v>
      </c>
      <c r="W29" t="e">
        <f>VLOOKUP(R29,artnrs!$C$1:$H$142,6,FALSE)</f>
        <v>#N/A</v>
      </c>
    </row>
    <row r="30" spans="1:23" x14ac:dyDescent="0.25">
      <c r="A30" s="26" t="str">
        <f t="shared" si="0"/>
        <v/>
      </c>
      <c r="B30" s="27" t="str">
        <f t="shared" si="1"/>
        <v/>
      </c>
      <c r="C30" s="27"/>
      <c r="D30" s="27" t="str">
        <f t="shared" si="2"/>
        <v/>
      </c>
      <c r="E30" s="27" t="str">
        <f t="shared" si="3"/>
        <v/>
      </c>
      <c r="F30" s="27" t="str">
        <f t="shared" si="4"/>
        <v/>
      </c>
      <c r="G30" s="12"/>
      <c r="H30" s="12"/>
      <c r="I30" s="12"/>
      <c r="J30" s="12"/>
      <c r="K30" s="12"/>
      <c r="L30" s="12"/>
      <c r="M30" s="12"/>
      <c r="N30" s="12"/>
      <c r="O30" s="13"/>
      <c r="R30">
        <f>VLOOKUP($D$10,lijst!$D$2:$Z$303,16,FALSE)</f>
        <v>0</v>
      </c>
      <c r="S30" t="e">
        <f>VLOOKUP(R30,artnrs!$C$1:$I$142,3,FALSE)</f>
        <v>#N/A</v>
      </c>
      <c r="U30" t="e">
        <f>VLOOKUP(R30,artnrs!$C$1:$H$142,4,FALSE)</f>
        <v>#N/A</v>
      </c>
      <c r="V30" t="e">
        <f>VLOOKUP(R30,artnrs!$C$1:$H$142,5,FALSE)</f>
        <v>#N/A</v>
      </c>
      <c r="W30" t="e">
        <f>VLOOKUP(R30,artnrs!$C$1:$H$142,6,FALSE)</f>
        <v>#N/A</v>
      </c>
    </row>
    <row r="31" spans="1:23" x14ac:dyDescent="0.25">
      <c r="A31" s="26" t="str">
        <f t="shared" si="0"/>
        <v/>
      </c>
      <c r="B31" s="27" t="str">
        <f t="shared" si="1"/>
        <v/>
      </c>
      <c r="C31" s="27"/>
      <c r="D31" s="27" t="str">
        <f t="shared" si="2"/>
        <v/>
      </c>
      <c r="E31" s="27" t="str">
        <f t="shared" si="3"/>
        <v/>
      </c>
      <c r="F31" s="27" t="str">
        <f t="shared" si="4"/>
        <v/>
      </c>
      <c r="G31" s="12"/>
      <c r="H31" s="12"/>
      <c r="I31" s="12"/>
      <c r="J31" s="12"/>
      <c r="K31" s="12"/>
      <c r="L31" s="12"/>
      <c r="M31" s="12"/>
      <c r="N31" s="12"/>
      <c r="O31" s="13"/>
      <c r="R31">
        <f>VLOOKUP($D$10,lijst!$D$2:$Z$303,17,FALSE)</f>
        <v>0</v>
      </c>
      <c r="S31" t="e">
        <f>VLOOKUP(R31,artnrs!$C$1:$I$142,3,FALSE)</f>
        <v>#N/A</v>
      </c>
      <c r="U31" t="e">
        <f>VLOOKUP(R31,artnrs!$C$1:$H$142,4,FALSE)</f>
        <v>#N/A</v>
      </c>
      <c r="V31" t="e">
        <f>VLOOKUP(R31,artnrs!$C$1:$H$142,5,FALSE)</f>
        <v>#N/A</v>
      </c>
      <c r="W31" t="e">
        <f>VLOOKUP(R31,artnrs!$C$1:$H$142,6,FALSE)</f>
        <v>#N/A</v>
      </c>
    </row>
    <row r="32" spans="1:23" x14ac:dyDescent="0.25">
      <c r="A32" s="26" t="str">
        <f t="shared" si="0"/>
        <v/>
      </c>
      <c r="B32" s="27" t="str">
        <f t="shared" si="1"/>
        <v/>
      </c>
      <c r="C32" s="27"/>
      <c r="D32" s="27" t="str">
        <f t="shared" si="2"/>
        <v/>
      </c>
      <c r="E32" s="27" t="str">
        <f t="shared" si="3"/>
        <v/>
      </c>
      <c r="F32" s="27" t="str">
        <f t="shared" si="4"/>
        <v/>
      </c>
      <c r="G32" s="12"/>
      <c r="H32" s="12"/>
      <c r="I32" s="12"/>
      <c r="J32" s="12"/>
      <c r="K32" s="12"/>
      <c r="L32" s="12"/>
      <c r="M32" s="12"/>
      <c r="N32" s="12"/>
      <c r="O32" s="13"/>
      <c r="R32">
        <f>VLOOKUP($D$10,lijst!$D$2:$Z$303,18,FALSE)</f>
        <v>0</v>
      </c>
      <c r="S32" t="e">
        <f>VLOOKUP(R32,artnrs!$C$1:$I$142,3,FALSE)</f>
        <v>#N/A</v>
      </c>
      <c r="U32" t="e">
        <f>VLOOKUP(R32,artnrs!$C$1:$H$142,4,FALSE)</f>
        <v>#N/A</v>
      </c>
      <c r="V32" t="e">
        <f>VLOOKUP(R32,artnrs!$C$1:$H$142,5,FALSE)</f>
        <v>#N/A</v>
      </c>
      <c r="W32" t="e">
        <f>VLOOKUP(R32,artnrs!$C$1:$H$142,6,FALSE)</f>
        <v>#N/A</v>
      </c>
    </row>
    <row r="33" spans="1:23" x14ac:dyDescent="0.25">
      <c r="A33" s="26" t="str">
        <f t="shared" si="0"/>
        <v/>
      </c>
      <c r="B33" s="27" t="str">
        <f t="shared" si="1"/>
        <v/>
      </c>
      <c r="C33" s="27"/>
      <c r="D33" s="27" t="str">
        <f t="shared" si="2"/>
        <v/>
      </c>
      <c r="E33" s="27" t="str">
        <f t="shared" si="3"/>
        <v/>
      </c>
      <c r="F33" s="27" t="str">
        <f t="shared" si="4"/>
        <v/>
      </c>
      <c r="G33" s="12"/>
      <c r="H33" s="12"/>
      <c r="I33" s="12"/>
      <c r="J33" s="12"/>
      <c r="K33" s="12"/>
      <c r="L33" s="12"/>
      <c r="M33" s="12"/>
      <c r="N33" s="12"/>
      <c r="O33" s="13"/>
      <c r="R33">
        <f>VLOOKUP($D$10,lijst!$D$2:$Z$303,19,FALSE)</f>
        <v>0</v>
      </c>
      <c r="S33" t="e">
        <f>VLOOKUP(R33,artnrs!$C$1:$I$142,3,FALSE)</f>
        <v>#N/A</v>
      </c>
      <c r="U33" t="e">
        <f>VLOOKUP(R33,artnrs!$C$1:$H$142,4,FALSE)</f>
        <v>#N/A</v>
      </c>
      <c r="V33" t="e">
        <f>VLOOKUP(R33,artnrs!$C$1:$H$142,5,FALSE)</f>
        <v>#N/A</v>
      </c>
      <c r="W33" t="e">
        <f>VLOOKUP(R33,artnrs!$C$1:$H$142,6,FALSE)</f>
        <v>#N/A</v>
      </c>
    </row>
    <row r="34" spans="1:23" x14ac:dyDescent="0.25">
      <c r="A34" s="26" t="str">
        <f t="shared" si="0"/>
        <v/>
      </c>
      <c r="B34" s="27" t="str">
        <f t="shared" si="1"/>
        <v/>
      </c>
      <c r="C34" s="27"/>
      <c r="D34" s="27" t="str">
        <f t="shared" si="2"/>
        <v/>
      </c>
      <c r="E34" s="27" t="str">
        <f t="shared" si="3"/>
        <v/>
      </c>
      <c r="F34" s="27" t="str">
        <f t="shared" si="4"/>
        <v/>
      </c>
      <c r="G34" s="12"/>
      <c r="H34" s="12"/>
      <c r="I34" s="12"/>
      <c r="J34" s="12"/>
      <c r="K34" s="12"/>
      <c r="L34" s="12"/>
      <c r="M34" s="12"/>
      <c r="N34" s="12"/>
      <c r="O34" s="13"/>
      <c r="R34">
        <f>VLOOKUP($D$10,lijst!$D$2:$Z$303,20,FALSE)</f>
        <v>0</v>
      </c>
      <c r="S34" t="e">
        <f>VLOOKUP(R34,artnrs!$C$1:$I$142,3,FALSE)</f>
        <v>#N/A</v>
      </c>
      <c r="U34" t="e">
        <f>VLOOKUP(R34,artnrs!$C$1:$H$142,4,FALSE)</f>
        <v>#N/A</v>
      </c>
      <c r="V34" t="e">
        <f>VLOOKUP(R34,artnrs!$C$1:$H$142,5,FALSE)</f>
        <v>#N/A</v>
      </c>
      <c r="W34" t="e">
        <f>VLOOKUP(R34,artnrs!$C$1:$H$142,6,FALSE)</f>
        <v>#N/A</v>
      </c>
    </row>
    <row r="35" spans="1:23" x14ac:dyDescent="0.25">
      <c r="A35" s="26" t="str">
        <f t="shared" si="0"/>
        <v/>
      </c>
      <c r="B35" s="27" t="str">
        <f t="shared" si="1"/>
        <v/>
      </c>
      <c r="C35" s="27"/>
      <c r="D35" s="27" t="str">
        <f t="shared" si="2"/>
        <v/>
      </c>
      <c r="E35" s="27" t="str">
        <f t="shared" si="3"/>
        <v/>
      </c>
      <c r="F35" s="27" t="str">
        <f t="shared" si="4"/>
        <v/>
      </c>
      <c r="G35" s="12"/>
      <c r="H35" s="12"/>
      <c r="I35" s="12"/>
      <c r="J35" s="12"/>
      <c r="K35" s="12"/>
      <c r="L35" s="12"/>
      <c r="M35" s="12"/>
      <c r="N35" s="12"/>
      <c r="O35" s="13"/>
      <c r="R35">
        <f>VLOOKUP($D$10,lijst!$D$2:$Z$303,21,FALSE)</f>
        <v>0</v>
      </c>
      <c r="S35" t="e">
        <f>VLOOKUP(R35,artnrs!$C$1:$I$142,3,FALSE)</f>
        <v>#N/A</v>
      </c>
      <c r="U35" t="e">
        <f>VLOOKUP(R35,artnrs!$C$1:$H$142,4,FALSE)</f>
        <v>#N/A</v>
      </c>
      <c r="V35" t="e">
        <f>VLOOKUP(R35,artnrs!$C$1:$H$142,5,FALSE)</f>
        <v>#N/A</v>
      </c>
      <c r="W35" t="e">
        <f>VLOOKUP(R35,artnrs!$C$1:$H$142,6,FALSE)</f>
        <v>#N/A</v>
      </c>
    </row>
    <row r="36" spans="1:23" x14ac:dyDescent="0.25">
      <c r="A36" s="26" t="str">
        <f t="shared" si="0"/>
        <v/>
      </c>
      <c r="B36" s="27" t="str">
        <f t="shared" si="1"/>
        <v/>
      </c>
      <c r="C36" s="27"/>
      <c r="D36" s="27" t="str">
        <f t="shared" si="2"/>
        <v/>
      </c>
      <c r="E36" s="27" t="str">
        <f t="shared" si="3"/>
        <v/>
      </c>
      <c r="F36" s="27" t="str">
        <f t="shared" si="4"/>
        <v/>
      </c>
      <c r="G36" s="12"/>
      <c r="H36" s="12"/>
      <c r="I36" s="12"/>
      <c r="J36" s="12"/>
      <c r="K36" s="12"/>
      <c r="L36" s="12"/>
      <c r="M36" s="12"/>
      <c r="N36" s="12"/>
      <c r="O36" s="13"/>
      <c r="R36">
        <f>VLOOKUP($D$10,lijst!$D$2:$Z$303,22,FALSE)</f>
        <v>0</v>
      </c>
      <c r="S36" t="e">
        <f>VLOOKUP(R36,artnrs!$C$1:$I$142,3,FALSE)</f>
        <v>#N/A</v>
      </c>
      <c r="U36" t="e">
        <f>VLOOKUP(R36,artnrs!$C$1:$H$142,4,FALSE)</f>
        <v>#N/A</v>
      </c>
      <c r="V36" t="e">
        <f>VLOOKUP(R36,artnrs!$C$1:$H$142,5,FALSE)</f>
        <v>#N/A</v>
      </c>
      <c r="W36" t="e">
        <f>VLOOKUP(R36,artnrs!$C$1:$H$142,6,FALSE)</f>
        <v>#N/A</v>
      </c>
    </row>
    <row r="37" spans="1:23" x14ac:dyDescent="0.25">
      <c r="A37" s="26" t="str">
        <f t="shared" si="0"/>
        <v/>
      </c>
      <c r="B37" s="27" t="str">
        <f t="shared" si="1"/>
        <v/>
      </c>
      <c r="C37" s="27"/>
      <c r="D37" s="27" t="str">
        <f t="shared" si="2"/>
        <v/>
      </c>
      <c r="E37" s="27" t="str">
        <f t="shared" si="3"/>
        <v/>
      </c>
      <c r="F37" s="27" t="str">
        <f t="shared" si="4"/>
        <v/>
      </c>
      <c r="G37" s="12"/>
      <c r="H37" s="12"/>
      <c r="I37" s="12"/>
      <c r="J37" s="12"/>
      <c r="K37" s="12"/>
      <c r="L37" s="12"/>
      <c r="M37" s="12"/>
      <c r="N37" s="12"/>
      <c r="O37" s="13"/>
      <c r="R37">
        <f>VLOOKUP($D$10,lijst!$D$2:$Z$303,23,FALSE)</f>
        <v>0</v>
      </c>
      <c r="S37" t="e">
        <f>VLOOKUP(R37,artnrs!$C$1:$I$142,3,FALSE)</f>
        <v>#N/A</v>
      </c>
      <c r="U37" t="e">
        <f>VLOOKUP(R37,artnrs!$C$1:$H$142,4,FALSE)</f>
        <v>#N/A</v>
      </c>
      <c r="V37" t="e">
        <f>VLOOKUP(R37,artnrs!$C$1:$H$142,5,FALSE)</f>
        <v>#N/A</v>
      </c>
      <c r="W37" t="e">
        <f>VLOOKUP(R37,artnrs!$C$1:$H$142,6,FALSE)</f>
        <v>#N/A</v>
      </c>
    </row>
    <row r="38" spans="1:23" x14ac:dyDescent="0.25">
      <c r="A38" s="28"/>
      <c r="B38" s="29"/>
      <c r="C38" s="29"/>
      <c r="D38" s="29"/>
      <c r="E38" s="29"/>
      <c r="F38" s="29"/>
      <c r="G38" s="18"/>
      <c r="H38" s="18"/>
      <c r="I38" s="18"/>
      <c r="J38" s="18"/>
      <c r="K38" s="18"/>
      <c r="L38" s="18"/>
      <c r="M38" s="18"/>
      <c r="N38" s="18"/>
      <c r="O38" s="19"/>
    </row>
  </sheetData>
  <sheetProtection algorithmName="SHA-512" hashValue="08bkvZBoCpQVJ7lopMm3X+0yMOVO90TadlS2sNMzry+KQghAwKzlo8xN+fh2byhpntrflDQvlUo7GtsJ20u18g==" saltValue="j5oiJlJhC9jhFAdN/5a6vg==" spinCount="100000" sheet="1" objects="1" scenarios="1" selectLockedCells="1"/>
  <mergeCells count="1">
    <mergeCell ref="D8:F8"/>
  </mergeCells>
  <dataValidations count="1">
    <dataValidation type="list" allowBlank="1" showInputMessage="1" showErrorMessage="1" sqref="D8" xr:uid="{42A4D4C4-0F94-4598-8798-151B164462EB}">
      <formula1>INDIRECT($B$8)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9DC0AD-B222-4214-973D-DF0AA23D419B}">
          <x14:formula1>
            <xm:f>matrix!$B$3:$AB$3</xm:f>
          </x14:formula1>
          <xm:sqref>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27A9E-79F1-406B-9A8B-E548CC0E2554}">
  <dimension ref="A1:BL90"/>
  <sheetViews>
    <sheetView zoomScale="98" zoomScaleNormal="98" workbookViewId="0">
      <selection activeCell="A6" sqref="A6"/>
    </sheetView>
  </sheetViews>
  <sheetFormatPr defaultRowHeight="15" x14ac:dyDescent="0.25"/>
  <cols>
    <col min="1" max="1" width="40.28515625" customWidth="1"/>
    <col min="16" max="16" width="0" hidden="1" customWidth="1"/>
  </cols>
  <sheetData>
    <row r="1" spans="1:16" ht="28.5" x14ac:dyDescent="0.45">
      <c r="A1" s="37" t="s">
        <v>981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9"/>
    </row>
    <row r="2" spans="1:16" ht="24" customHeight="1" x14ac:dyDescent="0.25">
      <c r="A2" s="40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41"/>
    </row>
    <row r="3" spans="1:16" ht="18.75" x14ac:dyDescent="0.3">
      <c r="A3" s="46" t="s">
        <v>984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41"/>
    </row>
    <row r="4" spans="1:16" x14ac:dyDescent="0.25">
      <c r="A4" s="40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41"/>
    </row>
    <row r="5" spans="1:16" x14ac:dyDescent="0.25">
      <c r="A5" s="42" t="s">
        <v>982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41"/>
    </row>
    <row r="6" spans="1:16" ht="15.75" x14ac:dyDescent="0.25">
      <c r="A6" s="47" t="s">
        <v>963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41"/>
    </row>
    <row r="7" spans="1:16" x14ac:dyDescent="0.25">
      <c r="A7" s="40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41"/>
    </row>
    <row r="8" spans="1:16" x14ac:dyDescent="0.25">
      <c r="A8" s="42" t="s">
        <v>983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41"/>
    </row>
    <row r="9" spans="1:16" x14ac:dyDescent="0.25">
      <c r="A9" s="40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41"/>
    </row>
    <row r="10" spans="1:16" x14ac:dyDescent="0.25">
      <c r="A10" s="40" t="str">
        <f>IF(P10&gt;0,P10,"")</f>
        <v>Spit pulsa Insulfast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41"/>
      <c r="P10" t="str">
        <f>VLOOKUP($A$6,$A$72:$BE$88,2,FALSE)</f>
        <v>Spit pulsa Insulfast</v>
      </c>
    </row>
    <row r="11" spans="1:16" x14ac:dyDescent="0.25">
      <c r="A11" s="40" t="str">
        <f t="shared" ref="A11:A65" si="0">IF(P11&gt;0,P11,"")</f>
        <v>Sympafix GT/ISO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41"/>
      <c r="P11" t="str">
        <f>VLOOKUP($A$6,$A$72:$BE$88,3,FALSE)</f>
        <v>Sympafix GT/ISO</v>
      </c>
    </row>
    <row r="12" spans="1:16" x14ac:dyDescent="0.25">
      <c r="A12" s="40" t="str">
        <f t="shared" si="0"/>
        <v/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41"/>
      <c r="P12">
        <f>VLOOKUP($A$6,$A$72:$BE$88,4,FALSE)</f>
        <v>0</v>
      </c>
    </row>
    <row r="13" spans="1:16" x14ac:dyDescent="0.25">
      <c r="A13" s="40" t="str">
        <f t="shared" si="0"/>
        <v/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41"/>
      <c r="P13">
        <f>VLOOKUP($A$6,$A$72:$BE$88,5,FALSE)</f>
        <v>0</v>
      </c>
    </row>
    <row r="14" spans="1:16" x14ac:dyDescent="0.25">
      <c r="A14" s="40" t="str">
        <f t="shared" si="0"/>
        <v/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41"/>
      <c r="P14">
        <f>VLOOKUP($A$6,$A$72:$BE$88,6,FALSE)</f>
        <v>0</v>
      </c>
    </row>
    <row r="15" spans="1:16" x14ac:dyDescent="0.25">
      <c r="A15" s="40" t="str">
        <f t="shared" si="0"/>
        <v/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41"/>
      <c r="P15">
        <f>VLOOKUP($A$6,$A$72:$BE$88,7,FALSE)</f>
        <v>0</v>
      </c>
    </row>
    <row r="16" spans="1:16" x14ac:dyDescent="0.25">
      <c r="A16" s="40" t="str">
        <f t="shared" si="0"/>
        <v/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41"/>
      <c r="P16">
        <f>VLOOKUP($A$6,$A$72:$BE$88,8,FALSE)</f>
        <v>0</v>
      </c>
    </row>
    <row r="17" spans="1:16" x14ac:dyDescent="0.25">
      <c r="A17" s="40" t="str">
        <f t="shared" si="0"/>
        <v/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41"/>
      <c r="P17">
        <f>VLOOKUP($A$6,$A$72:$BE$88,9,FALSE)</f>
        <v>0</v>
      </c>
    </row>
    <row r="18" spans="1:16" x14ac:dyDescent="0.25">
      <c r="A18" s="40" t="str">
        <f t="shared" si="0"/>
        <v/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41"/>
      <c r="P18">
        <f>VLOOKUP($A$6,$A$72:$BE$88,10,FALSE)</f>
        <v>0</v>
      </c>
    </row>
    <row r="19" spans="1:16" x14ac:dyDescent="0.25">
      <c r="A19" s="40" t="str">
        <f t="shared" si="0"/>
        <v/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41"/>
      <c r="P19">
        <f>VLOOKUP($A$6,$A$72:$BE$88,11,FALSE)</f>
        <v>0</v>
      </c>
    </row>
    <row r="20" spans="1:16" x14ac:dyDescent="0.25">
      <c r="A20" s="40" t="str">
        <f t="shared" si="0"/>
        <v/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41"/>
      <c r="P20">
        <f>VLOOKUP($A$6,$A$72:$BE$88,12,FALSE)</f>
        <v>0</v>
      </c>
    </row>
    <row r="21" spans="1:16" x14ac:dyDescent="0.25">
      <c r="A21" s="40" t="str">
        <f t="shared" si="0"/>
        <v/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41"/>
      <c r="P21">
        <f>VLOOKUP($A$6,$A$72:$BE$88,13,FALSE)</f>
        <v>0</v>
      </c>
    </row>
    <row r="22" spans="1:16" x14ac:dyDescent="0.25">
      <c r="A22" s="40" t="str">
        <f t="shared" si="0"/>
        <v/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41"/>
      <c r="P22">
        <f>VLOOKUP($A$6,$A$72:$BE$88,14,FALSE)</f>
        <v>0</v>
      </c>
    </row>
    <row r="23" spans="1:16" x14ac:dyDescent="0.25">
      <c r="A23" s="40" t="str">
        <f t="shared" si="0"/>
        <v/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41"/>
      <c r="P23">
        <f>VLOOKUP($A$6,$A$72:$BE$88,15,FALSE)</f>
        <v>0</v>
      </c>
    </row>
    <row r="24" spans="1:16" x14ac:dyDescent="0.25">
      <c r="A24" s="40" t="str">
        <f t="shared" si="0"/>
        <v/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41"/>
      <c r="P24">
        <f>VLOOKUP($A$6,$A$72:$BE$88,16,FALSE)</f>
        <v>0</v>
      </c>
    </row>
    <row r="25" spans="1:16" x14ac:dyDescent="0.25">
      <c r="A25" s="40" t="str">
        <f t="shared" si="0"/>
        <v/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41"/>
      <c r="P25">
        <f>VLOOKUP($A$6,$A$72:$BE$88,17,FALSE)</f>
        <v>0</v>
      </c>
    </row>
    <row r="26" spans="1:16" x14ac:dyDescent="0.25">
      <c r="A26" s="40" t="str">
        <f t="shared" si="0"/>
        <v/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41"/>
      <c r="P26">
        <f>VLOOKUP($A$6,$A$72:$BE$88,18,FALSE)</f>
        <v>0</v>
      </c>
    </row>
    <row r="27" spans="1:16" x14ac:dyDescent="0.25">
      <c r="A27" s="40" t="str">
        <f t="shared" si="0"/>
        <v/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41"/>
      <c r="P27">
        <f>VLOOKUP($A$6,$A$72:$BE$88,19,FALSE)</f>
        <v>0</v>
      </c>
    </row>
    <row r="28" spans="1:16" x14ac:dyDescent="0.25">
      <c r="A28" s="40" t="str">
        <f t="shared" si="0"/>
        <v/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41"/>
      <c r="P28">
        <f>VLOOKUP($A$6,$A$72:$BE$88,20,FALSE)</f>
        <v>0</v>
      </c>
    </row>
    <row r="29" spans="1:16" x14ac:dyDescent="0.25">
      <c r="A29" s="40" t="str">
        <f t="shared" si="0"/>
        <v/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41"/>
      <c r="P29">
        <f>VLOOKUP($A$6,$A$72:$BE$88,21,FALSE)</f>
        <v>0</v>
      </c>
    </row>
    <row r="30" spans="1:16" x14ac:dyDescent="0.25">
      <c r="A30" s="40" t="str">
        <f t="shared" si="0"/>
        <v/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41"/>
      <c r="P30">
        <f>VLOOKUP($A$6,$A$72:$BE$88,22,FALSE)</f>
        <v>0</v>
      </c>
    </row>
    <row r="31" spans="1:16" x14ac:dyDescent="0.25">
      <c r="A31" s="40" t="str">
        <f t="shared" si="0"/>
        <v/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41"/>
      <c r="P31">
        <f>VLOOKUP($A$6,$A$72:$BE$88,23,FALSE)</f>
        <v>0</v>
      </c>
    </row>
    <row r="32" spans="1:16" x14ac:dyDescent="0.25">
      <c r="A32" s="40" t="str">
        <f t="shared" si="0"/>
        <v/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41"/>
      <c r="P32">
        <f>VLOOKUP($A$6,$A$72:$BE$88,24,FALSE)</f>
        <v>0</v>
      </c>
    </row>
    <row r="33" spans="1:16" x14ac:dyDescent="0.25">
      <c r="A33" s="40" t="str">
        <f t="shared" si="0"/>
        <v/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41"/>
      <c r="P33">
        <f>VLOOKUP($A$6,$A$72:$BE$88,25,FALSE)</f>
        <v>0</v>
      </c>
    </row>
    <row r="34" spans="1:16" x14ac:dyDescent="0.25">
      <c r="A34" s="40" t="str">
        <f t="shared" si="0"/>
        <v/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41"/>
      <c r="P34">
        <f>VLOOKUP($A$6,$A$72:$BE$88,26,FALSE)</f>
        <v>0</v>
      </c>
    </row>
    <row r="35" spans="1:16" x14ac:dyDescent="0.25">
      <c r="A35" s="40" t="str">
        <f t="shared" si="0"/>
        <v/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41"/>
      <c r="P35">
        <f>VLOOKUP($A$6,$A$72:$BE$88,27,FALSE)</f>
        <v>0</v>
      </c>
    </row>
    <row r="36" spans="1:16" x14ac:dyDescent="0.25">
      <c r="A36" s="40" t="str">
        <f t="shared" si="0"/>
        <v/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41"/>
      <c r="P36">
        <f>VLOOKUP($A$6,$A$72:$BE$88,28,FALSE)</f>
        <v>0</v>
      </c>
    </row>
    <row r="37" spans="1:16" x14ac:dyDescent="0.25">
      <c r="A37" s="40" t="str">
        <f t="shared" si="0"/>
        <v/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41"/>
      <c r="P37">
        <f>VLOOKUP($A$6,$A$72:$BE$88,29,FALSE)</f>
        <v>0</v>
      </c>
    </row>
    <row r="38" spans="1:16" x14ac:dyDescent="0.25">
      <c r="A38" s="40" t="str">
        <f t="shared" si="0"/>
        <v/>
      </c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41"/>
      <c r="P38">
        <f>VLOOKUP($A$6,$A$72:$BE$88,30,FALSE)</f>
        <v>0</v>
      </c>
    </row>
    <row r="39" spans="1:16" x14ac:dyDescent="0.25">
      <c r="A39" s="40" t="str">
        <f t="shared" si="0"/>
        <v/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41"/>
      <c r="P39">
        <f>VLOOKUP($A$6,$A$72:$BE$88,31,FALSE)</f>
        <v>0</v>
      </c>
    </row>
    <row r="40" spans="1:16" x14ac:dyDescent="0.25">
      <c r="A40" s="40" t="str">
        <f t="shared" si="0"/>
        <v/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41"/>
      <c r="P40">
        <f>VLOOKUP($A$6,$A$72:$BE$88,32,FALSE)</f>
        <v>0</v>
      </c>
    </row>
    <row r="41" spans="1:16" x14ac:dyDescent="0.25">
      <c r="A41" s="40" t="str">
        <f t="shared" si="0"/>
        <v/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41"/>
      <c r="P41">
        <f>VLOOKUP($A$6,$A$72:$BE$88,33,FALSE)</f>
        <v>0</v>
      </c>
    </row>
    <row r="42" spans="1:16" x14ac:dyDescent="0.25">
      <c r="A42" s="40" t="str">
        <f t="shared" si="0"/>
        <v/>
      </c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41"/>
      <c r="P42">
        <f>VLOOKUP($A$6,$A$72:$BE$88,34,FALSE)</f>
        <v>0</v>
      </c>
    </row>
    <row r="43" spans="1:16" x14ac:dyDescent="0.25">
      <c r="A43" s="40" t="str">
        <f t="shared" si="0"/>
        <v/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41"/>
      <c r="P43">
        <f>VLOOKUP($A$6,$A$72:$BE$88,35,FALSE)</f>
        <v>0</v>
      </c>
    </row>
    <row r="44" spans="1:16" x14ac:dyDescent="0.25">
      <c r="A44" s="40" t="str">
        <f t="shared" si="0"/>
        <v/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41"/>
      <c r="P44">
        <f>VLOOKUP($A$6,$A$72:$BE$88,36,FALSE)</f>
        <v>0</v>
      </c>
    </row>
    <row r="45" spans="1:16" x14ac:dyDescent="0.25">
      <c r="A45" s="40" t="str">
        <f t="shared" si="0"/>
        <v/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41"/>
      <c r="P45">
        <f>VLOOKUP($A$6,$A$72:$BE$88,37,FALSE)</f>
        <v>0</v>
      </c>
    </row>
    <row r="46" spans="1:16" x14ac:dyDescent="0.25">
      <c r="A46" s="40" t="str">
        <f t="shared" si="0"/>
        <v/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41"/>
      <c r="P46">
        <f>VLOOKUP($A$6,$A$72:$BE$88,38,FALSE)</f>
        <v>0</v>
      </c>
    </row>
    <row r="47" spans="1:16" x14ac:dyDescent="0.25">
      <c r="A47" s="40" t="str">
        <f t="shared" si="0"/>
        <v/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41"/>
      <c r="P47">
        <f>VLOOKUP($A$6,$A$72:$BE$88,39,FALSE)</f>
        <v>0</v>
      </c>
    </row>
    <row r="48" spans="1:16" x14ac:dyDescent="0.25">
      <c r="A48" s="40" t="str">
        <f t="shared" si="0"/>
        <v/>
      </c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41"/>
      <c r="P48">
        <f>VLOOKUP($A$6,$A$72:$BE$88,40,FALSE)</f>
        <v>0</v>
      </c>
    </row>
    <row r="49" spans="1:16" x14ac:dyDescent="0.25">
      <c r="A49" s="40" t="str">
        <f t="shared" si="0"/>
        <v/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41"/>
      <c r="P49">
        <f>VLOOKUP($A$6,$A$72:$BE$88,41,FALSE)</f>
        <v>0</v>
      </c>
    </row>
    <row r="50" spans="1:16" x14ac:dyDescent="0.25">
      <c r="A50" s="40" t="str">
        <f t="shared" si="0"/>
        <v/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41"/>
      <c r="P50">
        <f>VLOOKUP($A$6,$A$72:$BE$88,42,FALSE)</f>
        <v>0</v>
      </c>
    </row>
    <row r="51" spans="1:16" x14ac:dyDescent="0.25">
      <c r="A51" s="40" t="str">
        <f t="shared" si="0"/>
        <v/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41"/>
      <c r="P51">
        <f>VLOOKUP($A$6,$A$72:$BE$88,43,FALSE)</f>
        <v>0</v>
      </c>
    </row>
    <row r="52" spans="1:16" x14ac:dyDescent="0.25">
      <c r="A52" s="40" t="str">
        <f t="shared" si="0"/>
        <v/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41"/>
      <c r="P52">
        <f>VLOOKUP($A$6,$A$72:$BE$88,44,FALSE)</f>
        <v>0</v>
      </c>
    </row>
    <row r="53" spans="1:16" x14ac:dyDescent="0.25">
      <c r="A53" s="40" t="str">
        <f t="shared" si="0"/>
        <v/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41"/>
      <c r="P53">
        <f>VLOOKUP($A$6,$A$72:$BE$88,45,FALSE)</f>
        <v>0</v>
      </c>
    </row>
    <row r="54" spans="1:16" x14ac:dyDescent="0.25">
      <c r="A54" s="40" t="str">
        <f t="shared" si="0"/>
        <v/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41"/>
      <c r="P54">
        <f>VLOOKUP($A$6,$A$72:$BE$88,46,FALSE)</f>
        <v>0</v>
      </c>
    </row>
    <row r="55" spans="1:16" x14ac:dyDescent="0.25">
      <c r="A55" s="40" t="str">
        <f t="shared" si="0"/>
        <v/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41"/>
      <c r="P55">
        <f>VLOOKUP($A$6,$A$72:$BE$88,47,FALSE)</f>
        <v>0</v>
      </c>
    </row>
    <row r="56" spans="1:16" x14ac:dyDescent="0.25">
      <c r="A56" s="40" t="str">
        <f t="shared" si="0"/>
        <v/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41"/>
      <c r="P56">
        <f>VLOOKUP($A$6,$A$72:$BE$88,48,FALSE)</f>
        <v>0</v>
      </c>
    </row>
    <row r="57" spans="1:16" x14ac:dyDescent="0.25">
      <c r="A57" s="40" t="str">
        <f t="shared" si="0"/>
        <v/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41"/>
      <c r="P57">
        <f>VLOOKUP($A$6,$A$72:$BE$88,49,FALSE)</f>
        <v>0</v>
      </c>
    </row>
    <row r="58" spans="1:16" x14ac:dyDescent="0.25">
      <c r="A58" s="40" t="str">
        <f t="shared" si="0"/>
        <v/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41"/>
      <c r="P58">
        <f>VLOOKUP($A$6,$A$72:$BE$88,50,FALSE)</f>
        <v>0</v>
      </c>
    </row>
    <row r="59" spans="1:16" x14ac:dyDescent="0.25">
      <c r="A59" s="40" t="str">
        <f t="shared" si="0"/>
        <v/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41"/>
      <c r="P59">
        <f>VLOOKUP($A$6,$A$72:$BE$88,51,FALSE)</f>
        <v>0</v>
      </c>
    </row>
    <row r="60" spans="1:16" x14ac:dyDescent="0.25">
      <c r="A60" s="40" t="str">
        <f t="shared" si="0"/>
        <v/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41"/>
      <c r="P60">
        <f>VLOOKUP($A$6,$A$72:$BE$88,52,FALSE)</f>
        <v>0</v>
      </c>
    </row>
    <row r="61" spans="1:16" x14ac:dyDescent="0.25">
      <c r="A61" s="40" t="str">
        <f t="shared" si="0"/>
        <v/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41"/>
      <c r="P61">
        <f>VLOOKUP($A$6,$A$72:$BE$88,53,FALSE)</f>
        <v>0</v>
      </c>
    </row>
    <row r="62" spans="1:16" x14ac:dyDescent="0.25">
      <c r="A62" s="40" t="str">
        <f t="shared" si="0"/>
        <v/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41"/>
      <c r="P62">
        <f>VLOOKUP($A$6,$A$72:$BE$88,54,FALSE)</f>
        <v>0</v>
      </c>
    </row>
    <row r="63" spans="1:16" x14ac:dyDescent="0.25">
      <c r="A63" s="40" t="str">
        <f t="shared" si="0"/>
        <v/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41"/>
      <c r="P63">
        <f>VLOOKUP($A$6,$A$72:$BE$88,55,FALSE)</f>
        <v>0</v>
      </c>
    </row>
    <row r="64" spans="1:16" x14ac:dyDescent="0.25">
      <c r="A64" s="40" t="str">
        <f t="shared" si="0"/>
        <v/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41"/>
      <c r="P64">
        <f>VLOOKUP($A$6,$A$72:$BE$88,56,FALSE)</f>
        <v>0</v>
      </c>
    </row>
    <row r="65" spans="1:64" x14ac:dyDescent="0.25">
      <c r="A65" s="40" t="str">
        <f t="shared" si="0"/>
        <v/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41"/>
      <c r="P65">
        <f>VLOOKUP($A$6,$A$72:$BE$88,57,FALSE)</f>
        <v>0</v>
      </c>
    </row>
    <row r="66" spans="1:64" x14ac:dyDescent="0.25">
      <c r="A66" s="40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41"/>
    </row>
    <row r="67" spans="1:64" x14ac:dyDescent="0.25">
      <c r="A67" s="40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41"/>
    </row>
    <row r="68" spans="1:64" x14ac:dyDescent="0.25">
      <c r="A68" s="40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41"/>
    </row>
    <row r="69" spans="1:64" x14ac:dyDescent="0.25">
      <c r="A69" s="40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41"/>
    </row>
    <row r="70" spans="1:64" x14ac:dyDescent="0.25">
      <c r="A70" s="40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41"/>
    </row>
    <row r="71" spans="1:64" ht="15.75" thickBot="1" x14ac:dyDescent="0.3">
      <c r="A71" s="43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5"/>
    </row>
    <row r="72" spans="1:64" hidden="1" x14ac:dyDescent="0.25">
      <c r="A72" t="s">
        <v>964</v>
      </c>
      <c r="B72" s="5" t="s">
        <v>957</v>
      </c>
      <c r="C72" s="5" t="s">
        <v>962</v>
      </c>
      <c r="D72" s="5" t="s">
        <v>960</v>
      </c>
      <c r="E72" s="5" t="s">
        <v>961</v>
      </c>
      <c r="F72" s="5" t="s">
        <v>951</v>
      </c>
      <c r="G72" t="s">
        <v>959</v>
      </c>
      <c r="H72" t="s">
        <v>958</v>
      </c>
      <c r="I72" s="5" t="s">
        <v>955</v>
      </c>
      <c r="J72" s="5" t="s">
        <v>953</v>
      </c>
      <c r="K72" s="5" t="s">
        <v>954</v>
      </c>
      <c r="L72" s="5" t="s">
        <v>956</v>
      </c>
      <c r="M72" s="5" t="s">
        <v>952</v>
      </c>
    </row>
    <row r="73" spans="1:64" hidden="1" x14ac:dyDescent="0.25">
      <c r="A73" s="33" t="s">
        <v>968</v>
      </c>
      <c r="B73" s="33" t="s">
        <v>312</v>
      </c>
      <c r="C73" s="33" t="s">
        <v>381</v>
      </c>
      <c r="D73" s="33" t="s">
        <v>605</v>
      </c>
      <c r="E73" s="33" t="s">
        <v>482</v>
      </c>
      <c r="F73" s="33" t="s">
        <v>438</v>
      </c>
      <c r="G73" s="33" t="s">
        <v>540</v>
      </c>
      <c r="H73" s="35" t="s">
        <v>530</v>
      </c>
      <c r="I73" s="33" t="s">
        <v>542</v>
      </c>
      <c r="J73" s="33" t="s">
        <v>944</v>
      </c>
      <c r="K73" s="36" t="s">
        <v>967</v>
      </c>
      <c r="L73" s="35" t="s">
        <v>580</v>
      </c>
      <c r="M73" s="33" t="s">
        <v>949</v>
      </c>
      <c r="N73" s="33" t="s">
        <v>579</v>
      </c>
      <c r="O73" s="34" t="s">
        <v>556</v>
      </c>
      <c r="P73" s="34" t="s">
        <v>558</v>
      </c>
      <c r="Q73" s="33" t="s">
        <v>557</v>
      </c>
      <c r="R73" s="34" t="s">
        <v>559</v>
      </c>
    </row>
    <row r="74" spans="1:64" hidden="1" x14ac:dyDescent="0.25">
      <c r="A74" t="s">
        <v>969</v>
      </c>
      <c r="B74" s="33" t="s">
        <v>311</v>
      </c>
      <c r="C74" s="33" t="s">
        <v>340</v>
      </c>
      <c r="D74" s="33" t="s">
        <v>369</v>
      </c>
      <c r="E74" s="35" t="s">
        <v>380</v>
      </c>
      <c r="F74" s="34" t="s">
        <v>379</v>
      </c>
      <c r="G74" s="33" t="s">
        <v>454</v>
      </c>
      <c r="H74" s="33" t="s">
        <v>601</v>
      </c>
      <c r="I74" s="33" t="s">
        <v>479</v>
      </c>
      <c r="J74" s="33" t="s">
        <v>484</v>
      </c>
      <c r="K74" s="33" t="s">
        <v>396</v>
      </c>
      <c r="L74" s="33" t="s">
        <v>518</v>
      </c>
      <c r="M74" s="33" t="s">
        <v>517</v>
      </c>
      <c r="N74" s="33" t="s">
        <v>586</v>
      </c>
      <c r="O74" s="33" t="s">
        <v>584</v>
      </c>
      <c r="P74" s="33" t="s">
        <v>585</v>
      </c>
      <c r="Q74" s="33" t="s">
        <v>546</v>
      </c>
      <c r="R74" s="33" t="s">
        <v>550</v>
      </c>
      <c r="S74" s="33" t="s">
        <v>547</v>
      </c>
      <c r="T74" s="33" t="s">
        <v>547</v>
      </c>
      <c r="U74" s="33" t="s">
        <v>563</v>
      </c>
      <c r="V74" s="34"/>
    </row>
    <row r="75" spans="1:64" hidden="1" x14ac:dyDescent="0.25">
      <c r="A75" t="s">
        <v>970</v>
      </c>
      <c r="B75" s="33" t="s">
        <v>478</v>
      </c>
      <c r="C75" s="33" t="s">
        <v>947</v>
      </c>
      <c r="D75" s="33" t="s">
        <v>948</v>
      </c>
      <c r="E75" s="33" t="s">
        <v>400</v>
      </c>
      <c r="F75" s="33" t="s">
        <v>399</v>
      </c>
      <c r="G75" s="33" t="s">
        <v>532</v>
      </c>
      <c r="H75" s="33" t="s">
        <v>538</v>
      </c>
      <c r="I75" s="33" t="s">
        <v>583</v>
      </c>
      <c r="J75" s="33" t="s">
        <v>554</v>
      </c>
      <c r="K75" s="33" t="s">
        <v>553</v>
      </c>
      <c r="L75" s="33" t="s">
        <v>552</v>
      </c>
      <c r="M75" s="33" t="s">
        <v>564</v>
      </c>
    </row>
    <row r="76" spans="1:64" hidden="1" x14ac:dyDescent="0.25">
      <c r="A76" t="s">
        <v>971</v>
      </c>
      <c r="B76" s="33" t="s">
        <v>371</v>
      </c>
      <c r="C76" s="33" t="s">
        <v>370</v>
      </c>
      <c r="D76" s="33" t="s">
        <v>372</v>
      </c>
      <c r="E76" s="33" t="s">
        <v>487</v>
      </c>
      <c r="F76" s="33" t="s">
        <v>440</v>
      </c>
      <c r="G76" s="33" t="s">
        <v>565</v>
      </c>
      <c r="H76" s="33" t="s">
        <v>566</v>
      </c>
      <c r="I76" s="5"/>
      <c r="J76" s="5"/>
      <c r="K76" s="5"/>
      <c r="L76" s="5"/>
      <c r="M76" s="5"/>
    </row>
    <row r="77" spans="1:64" hidden="1" x14ac:dyDescent="0.25">
      <c r="A77" t="s">
        <v>972</v>
      </c>
      <c r="B77" s="33" t="s">
        <v>439</v>
      </c>
      <c r="C77" s="33" t="s">
        <v>582</v>
      </c>
      <c r="D77" s="33" t="s">
        <v>581</v>
      </c>
      <c r="E77" s="5"/>
      <c r="F77" s="5"/>
      <c r="G77" s="5"/>
      <c r="H77" s="5"/>
      <c r="I77" s="5"/>
      <c r="J77" s="5"/>
      <c r="K77" s="5"/>
      <c r="L77" s="5"/>
      <c r="M77" s="5"/>
    </row>
    <row r="78" spans="1:64" hidden="1" x14ac:dyDescent="0.25">
      <c r="A78" s="33" t="s">
        <v>965</v>
      </c>
      <c r="B78" s="33" t="s">
        <v>352</v>
      </c>
      <c r="C78" s="33" t="s">
        <v>362</v>
      </c>
      <c r="D78" s="33" t="s">
        <v>448</v>
      </c>
      <c r="E78" s="33" t="s">
        <v>472</v>
      </c>
      <c r="F78" s="33" t="s">
        <v>492</v>
      </c>
      <c r="G78" s="33" t="s">
        <v>494</v>
      </c>
      <c r="H78" s="33" t="s">
        <v>948</v>
      </c>
      <c r="I78" s="33" t="s">
        <v>399</v>
      </c>
      <c r="J78" s="33" t="s">
        <v>441</v>
      </c>
      <c r="K78" s="33" t="s">
        <v>435</v>
      </c>
      <c r="L78" s="33" t="s">
        <v>533</v>
      </c>
      <c r="M78" s="33" t="s">
        <v>536</v>
      </c>
      <c r="N78" s="33" t="s">
        <v>538</v>
      </c>
      <c r="O78" s="33" t="s">
        <v>583</v>
      </c>
      <c r="P78" s="33" t="s">
        <v>553</v>
      </c>
      <c r="Q78" s="33" t="s">
        <v>552</v>
      </c>
      <c r="R78" s="33" t="s">
        <v>564</v>
      </c>
    </row>
    <row r="79" spans="1:64" hidden="1" x14ac:dyDescent="0.25">
      <c r="A79" s="33" t="s">
        <v>966</v>
      </c>
      <c r="B79" s="33" t="s">
        <v>310</v>
      </c>
      <c r="C79" s="33" t="s">
        <v>311</v>
      </c>
      <c r="D79" s="33" t="s">
        <v>315</v>
      </c>
      <c r="E79" s="33" t="s">
        <v>322</v>
      </c>
      <c r="F79" s="33" t="s">
        <v>326</v>
      </c>
      <c r="G79" s="33" t="s">
        <v>341</v>
      </c>
      <c r="H79" s="33" t="s">
        <v>340</v>
      </c>
      <c r="I79" s="33" t="s">
        <v>351</v>
      </c>
      <c r="J79" s="33" t="s">
        <v>369</v>
      </c>
      <c r="K79" s="33" t="s">
        <v>363</v>
      </c>
      <c r="L79" s="33" t="s">
        <v>379</v>
      </c>
      <c r="M79" s="33" t="s">
        <v>342</v>
      </c>
      <c r="N79" s="33" t="s">
        <v>452</v>
      </c>
      <c r="O79" s="33" t="s">
        <v>454</v>
      </c>
      <c r="P79" s="33" t="s">
        <v>476</v>
      </c>
      <c r="Q79" s="33" t="s">
        <v>602</v>
      </c>
      <c r="R79" s="33" t="s">
        <v>604</v>
      </c>
      <c r="S79" s="33" t="s">
        <v>603</v>
      </c>
      <c r="T79" s="33" t="s">
        <v>601</v>
      </c>
      <c r="U79" s="33" t="s">
        <v>480</v>
      </c>
      <c r="V79" s="33" t="s">
        <v>481</v>
      </c>
      <c r="W79" s="33" t="s">
        <v>479</v>
      </c>
      <c r="X79" s="33" t="s">
        <v>484</v>
      </c>
      <c r="Y79" s="33" t="s">
        <v>485</v>
      </c>
      <c r="Z79" s="33" t="s">
        <v>486</v>
      </c>
      <c r="AA79" s="33" t="s">
        <v>491</v>
      </c>
      <c r="AB79" s="33" t="s">
        <v>496</v>
      </c>
      <c r="AC79" s="33" t="s">
        <v>497</v>
      </c>
      <c r="AD79" s="33" t="s">
        <v>431</v>
      </c>
      <c r="AE79" s="33" t="s">
        <v>432</v>
      </c>
      <c r="AF79" s="33" t="s">
        <v>396</v>
      </c>
      <c r="AG79" s="33" t="s">
        <v>395</v>
      </c>
      <c r="AH79" s="33" t="s">
        <v>404</v>
      </c>
      <c r="AI79" s="33" t="s">
        <v>403</v>
      </c>
      <c r="AJ79" s="33" t="s">
        <v>512</v>
      </c>
      <c r="AK79" s="33" t="s">
        <v>504</v>
      </c>
      <c r="AL79" s="33" t="s">
        <v>437</v>
      </c>
      <c r="AM79" s="33" t="s">
        <v>434</v>
      </c>
      <c r="AN79" s="33" t="s">
        <v>521</v>
      </c>
      <c r="AO79" s="33" t="s">
        <v>522</v>
      </c>
      <c r="AP79" s="33" t="s">
        <v>524</v>
      </c>
      <c r="AQ79" s="33" t="s">
        <v>518</v>
      </c>
      <c r="AR79" s="33" t="s">
        <v>525</v>
      </c>
      <c r="AS79" s="33" t="s">
        <v>517</v>
      </c>
      <c r="AT79" s="33" t="s">
        <v>520</v>
      </c>
      <c r="AU79" s="33" t="s">
        <v>519</v>
      </c>
      <c r="AV79" s="33" t="s">
        <v>586</v>
      </c>
      <c r="AW79" s="33" t="s">
        <v>584</v>
      </c>
      <c r="AX79" s="33" t="s">
        <v>585</v>
      </c>
      <c r="AY79" s="33" t="s">
        <v>545</v>
      </c>
      <c r="AZ79" s="33" t="s">
        <v>549</v>
      </c>
      <c r="BA79" s="33" t="s">
        <v>547</v>
      </c>
      <c r="BB79" s="33" t="s">
        <v>562</v>
      </c>
      <c r="BC79" s="33" t="s">
        <v>563</v>
      </c>
      <c r="BD79" s="33" t="s">
        <v>568</v>
      </c>
      <c r="BE79" s="33"/>
      <c r="BF79" s="33"/>
      <c r="BG79" s="33"/>
      <c r="BH79" s="33"/>
      <c r="BI79" s="33"/>
      <c r="BJ79" s="33"/>
      <c r="BK79" s="33"/>
      <c r="BL79" s="33"/>
    </row>
    <row r="80" spans="1:64" hidden="1" x14ac:dyDescent="0.25">
      <c r="A80" s="33" t="s">
        <v>973</v>
      </c>
      <c r="B80" s="33" t="s">
        <v>312</v>
      </c>
      <c r="C80" s="33" t="s">
        <v>347</v>
      </c>
      <c r="D80" s="33" t="s">
        <v>381</v>
      </c>
      <c r="E80" s="33" t="s">
        <v>605</v>
      </c>
      <c r="F80" s="33" t="s">
        <v>482</v>
      </c>
      <c r="G80" s="33" t="s">
        <v>438</v>
      </c>
      <c r="H80" s="33" t="s">
        <v>540</v>
      </c>
      <c r="I80" s="33" t="s">
        <v>541</v>
      </c>
      <c r="J80" s="33" t="s">
        <v>542</v>
      </c>
      <c r="K80" s="33" t="s">
        <v>944</v>
      </c>
      <c r="L80" s="33" t="s">
        <v>920</v>
      </c>
      <c r="M80" s="33" t="s">
        <v>942</v>
      </c>
      <c r="N80" s="33" t="s">
        <v>943</v>
      </c>
      <c r="O80" s="33" t="s">
        <v>579</v>
      </c>
      <c r="P80" s="33" t="s">
        <v>556</v>
      </c>
      <c r="Q80" s="33" t="s">
        <v>558</v>
      </c>
      <c r="R80" s="33" t="s">
        <v>557</v>
      </c>
      <c r="S80" s="33" t="s">
        <v>559</v>
      </c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</row>
    <row r="81" spans="1:45" hidden="1" x14ac:dyDescent="0.25">
      <c r="A81" s="33" t="s">
        <v>974</v>
      </c>
      <c r="B81" t="s">
        <v>580</v>
      </c>
      <c r="C81" s="33"/>
      <c r="D81" s="33"/>
      <c r="E81" s="33"/>
      <c r="F81" s="33"/>
      <c r="G81" s="33"/>
      <c r="H81" s="33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</row>
    <row r="82" spans="1:45" hidden="1" x14ac:dyDescent="0.25">
      <c r="A82" s="33" t="s">
        <v>975</v>
      </c>
      <c r="B82" s="33" t="s">
        <v>371</v>
      </c>
      <c r="C82" s="33" t="s">
        <v>370</v>
      </c>
      <c r="D82" s="33" t="s">
        <v>372</v>
      </c>
      <c r="E82" s="33" t="s">
        <v>487</v>
      </c>
      <c r="F82" s="33" t="s">
        <v>440</v>
      </c>
      <c r="G82" s="33" t="s">
        <v>565</v>
      </c>
      <c r="H82" s="33" t="s">
        <v>566</v>
      </c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</row>
    <row r="83" spans="1:45" hidden="1" x14ac:dyDescent="0.25">
      <c r="A83" s="33" t="s">
        <v>976</v>
      </c>
      <c r="B83" s="33" t="s">
        <v>439</v>
      </c>
      <c r="C83" s="33" t="s">
        <v>582</v>
      </c>
      <c r="D83" s="33" t="s">
        <v>581</v>
      </c>
    </row>
    <row r="84" spans="1:45" hidden="1" x14ac:dyDescent="0.25">
      <c r="A84" t="s">
        <v>963</v>
      </c>
      <c r="B84" s="33" t="s">
        <v>925</v>
      </c>
      <c r="C84" s="33" t="s">
        <v>949</v>
      </c>
    </row>
    <row r="85" spans="1:45" hidden="1" x14ac:dyDescent="0.25">
      <c r="A85" s="33" t="s">
        <v>977</v>
      </c>
      <c r="B85" s="34" t="s">
        <v>373</v>
      </c>
      <c r="C85" s="33" t="s">
        <v>375</v>
      </c>
      <c r="D85" s="33" t="s">
        <v>443</v>
      </c>
      <c r="E85" s="33" t="s">
        <v>921</v>
      </c>
      <c r="F85" s="35" t="s">
        <v>587</v>
      </c>
    </row>
    <row r="86" spans="1:45" hidden="1" x14ac:dyDescent="0.25">
      <c r="A86" s="33" t="s">
        <v>978</v>
      </c>
      <c r="B86" s="33" t="s">
        <v>374</v>
      </c>
      <c r="C86" s="33" t="s">
        <v>376</v>
      </c>
      <c r="D86" s="33" t="s">
        <v>461</v>
      </c>
      <c r="E86" s="33" t="s">
        <v>460</v>
      </c>
      <c r="F86" s="33" t="s">
        <v>463</v>
      </c>
      <c r="G86" s="33" t="s">
        <v>464</v>
      </c>
      <c r="H86" s="33" t="s">
        <v>462</v>
      </c>
      <c r="I86" s="33" t="s">
        <v>465</v>
      </c>
      <c r="J86" s="33" t="s">
        <v>456</v>
      </c>
      <c r="K86" s="33" t="s">
        <v>457</v>
      </c>
      <c r="L86" s="33" t="s">
        <v>459</v>
      </c>
      <c r="M86" s="33" t="s">
        <v>458</v>
      </c>
      <c r="N86" s="33" t="s">
        <v>442</v>
      </c>
    </row>
    <row r="87" spans="1:45" hidden="1" x14ac:dyDescent="0.25">
      <c r="A87" s="33" t="s">
        <v>979</v>
      </c>
      <c r="B87" s="34" t="s">
        <v>460</v>
      </c>
      <c r="C87" s="33" t="s">
        <v>456</v>
      </c>
      <c r="D87" s="35" t="s">
        <v>587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</row>
    <row r="88" spans="1:45" hidden="1" x14ac:dyDescent="0.25">
      <c r="A88" s="33" t="s">
        <v>980</v>
      </c>
      <c r="B88" s="34" t="s">
        <v>374</v>
      </c>
      <c r="C88" s="33" t="s">
        <v>373</v>
      </c>
      <c r="D88" s="33" t="s">
        <v>375</v>
      </c>
      <c r="E88" s="33" t="s">
        <v>376</v>
      </c>
      <c r="F88" s="33" t="s">
        <v>461</v>
      </c>
      <c r="G88" s="33" t="s">
        <v>465</v>
      </c>
      <c r="H88" s="33" t="s">
        <v>457</v>
      </c>
      <c r="I88" s="33" t="s">
        <v>442</v>
      </c>
      <c r="J88" s="33" t="s">
        <v>443</v>
      </c>
      <c r="K88" s="33" t="s">
        <v>921</v>
      </c>
      <c r="L88" s="35" t="s">
        <v>587</v>
      </c>
      <c r="M88" s="34"/>
      <c r="N88" s="34"/>
    </row>
    <row r="89" spans="1:45" x14ac:dyDescent="0.25">
      <c r="A89" s="33"/>
      <c r="C89" s="34"/>
      <c r="D89" s="34"/>
      <c r="E89" s="34"/>
      <c r="F89" s="34"/>
    </row>
    <row r="90" spans="1:45" x14ac:dyDescent="0.25">
      <c r="A90" s="33"/>
      <c r="B90" s="33"/>
      <c r="C90" s="33"/>
      <c r="D90" s="33"/>
      <c r="E90" s="33"/>
      <c r="F90" s="33"/>
    </row>
  </sheetData>
  <sheetProtection algorithmName="SHA-512" hashValue="z+0XpKDEafcxlRs/2ISXrtQn3b9rQV1o1q7ZTbZ2ebaXj7l1NJf9iXTTLDotsozCiszlYy19Rxxz7QpX7Mmj+Q==" saltValue="27p+Z82GjCF8TL4QFZseHw==" spinCount="100000" sheet="1" objects="1" scenarios="1" selectLockedCells="1"/>
  <dataValidations count="1">
    <dataValidation type="list" allowBlank="1" showInputMessage="1" showErrorMessage="1" sqref="A6" xr:uid="{6230D239-D5D3-40EF-B734-66031BEF5296}">
      <formula1>$A$72:$A$88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9356D-CC26-447F-A1BA-FAFF6631A214}">
  <dimension ref="A1:AC41"/>
  <sheetViews>
    <sheetView topLeftCell="K1048576" workbookViewId="0">
      <selection activeCell="K1" sqref="A1:XFD1048576"/>
    </sheetView>
  </sheetViews>
  <sheetFormatPr defaultRowHeight="15" zeroHeight="1" x14ac:dyDescent="0.25"/>
  <cols>
    <col min="3" max="3" width="24.85546875" customWidth="1"/>
    <col min="14" max="14" width="12" customWidth="1"/>
    <col min="23" max="23" width="16" customWidth="1"/>
    <col min="26" max="26" width="15.85546875" customWidth="1"/>
  </cols>
  <sheetData>
    <row r="1" spans="1:29" hidden="1" x14ac:dyDescent="0.25">
      <c r="A1" t="s">
        <v>7</v>
      </c>
    </row>
    <row r="2" spans="1:29" hidden="1" x14ac:dyDescent="0.25"/>
    <row r="3" spans="1:29" hidden="1" x14ac:dyDescent="0.25">
      <c r="A3" s="1" t="s">
        <v>0</v>
      </c>
      <c r="B3" s="4" t="s">
        <v>231</v>
      </c>
      <c r="C3" s="4" t="s">
        <v>9</v>
      </c>
      <c r="D3" s="4" t="s">
        <v>4</v>
      </c>
      <c r="E3" s="4" t="s">
        <v>245</v>
      </c>
      <c r="F3" s="4" t="s">
        <v>594</v>
      </c>
      <c r="G3" s="4" t="s">
        <v>250</v>
      </c>
      <c r="H3" s="4" t="s">
        <v>10</v>
      </c>
      <c r="I3" s="4" t="s">
        <v>14</v>
      </c>
      <c r="J3" s="4" t="s">
        <v>13</v>
      </c>
      <c r="K3" s="4" t="s">
        <v>11</v>
      </c>
      <c r="L3" s="4" t="s">
        <v>597</v>
      </c>
      <c r="M3" s="4" t="s">
        <v>8</v>
      </c>
      <c r="N3" s="4" t="s">
        <v>241</v>
      </c>
      <c r="O3" s="4" t="s">
        <v>15</v>
      </c>
      <c r="P3" s="4" t="s">
        <v>16</v>
      </c>
      <c r="Q3" s="4" t="s">
        <v>243</v>
      </c>
      <c r="R3" s="4" t="s">
        <v>242</v>
      </c>
      <c r="S3" s="4" t="s">
        <v>2</v>
      </c>
      <c r="T3" s="4" t="s">
        <v>3</v>
      </c>
      <c r="U3" s="4" t="s">
        <v>17</v>
      </c>
      <c r="V3" s="4" t="s">
        <v>244</v>
      </c>
      <c r="W3" s="4" t="s">
        <v>5</v>
      </c>
      <c r="X3" s="4" t="s">
        <v>1</v>
      </c>
      <c r="Y3" s="4" t="s">
        <v>19</v>
      </c>
      <c r="Z3" s="4" t="s">
        <v>6</v>
      </c>
      <c r="AA3" s="4" t="s">
        <v>18</v>
      </c>
      <c r="AB3" s="4" t="s">
        <v>12</v>
      </c>
    </row>
    <row r="4" spans="1:29" hidden="1" x14ac:dyDescent="0.25">
      <c r="A4" s="3" t="s">
        <v>231</v>
      </c>
      <c r="B4" t="s">
        <v>229</v>
      </c>
      <c r="C4" t="s">
        <v>41</v>
      </c>
      <c r="D4" t="s">
        <v>64</v>
      </c>
      <c r="E4" t="s">
        <v>195</v>
      </c>
      <c r="F4" t="s">
        <v>107</v>
      </c>
      <c r="G4" t="s">
        <v>195</v>
      </c>
      <c r="H4" t="s">
        <v>119</v>
      </c>
      <c r="I4" t="s">
        <v>134</v>
      </c>
      <c r="J4" t="s">
        <v>145</v>
      </c>
      <c r="K4" t="s">
        <v>134</v>
      </c>
      <c r="L4" t="s">
        <v>161</v>
      </c>
      <c r="M4" t="s">
        <v>797</v>
      </c>
      <c r="N4" s="5" t="s">
        <v>260</v>
      </c>
      <c r="O4" t="s">
        <v>180</v>
      </c>
      <c r="P4" t="s">
        <v>191</v>
      </c>
      <c r="Q4" s="5" t="s">
        <v>261</v>
      </c>
      <c r="R4" s="5" t="s">
        <v>262</v>
      </c>
      <c r="S4" t="s">
        <v>96</v>
      </c>
      <c r="T4" t="s">
        <v>127</v>
      </c>
      <c r="U4" t="s">
        <v>195</v>
      </c>
      <c r="V4" s="5" t="s">
        <v>260</v>
      </c>
      <c r="W4" t="s">
        <v>195</v>
      </c>
      <c r="X4" t="s">
        <v>76</v>
      </c>
      <c r="Y4" t="s">
        <v>129</v>
      </c>
      <c r="Z4" t="s">
        <v>281</v>
      </c>
      <c r="AA4" t="s">
        <v>287</v>
      </c>
      <c r="AB4" s="5" t="s">
        <v>290</v>
      </c>
      <c r="AC4" s="5"/>
    </row>
    <row r="5" spans="1:29" hidden="1" x14ac:dyDescent="0.25">
      <c r="A5" t="s">
        <v>9</v>
      </c>
      <c r="B5" t="s">
        <v>232</v>
      </c>
      <c r="C5" t="s">
        <v>20</v>
      </c>
      <c r="D5" t="s">
        <v>53</v>
      </c>
      <c r="E5" t="s">
        <v>20</v>
      </c>
      <c r="G5" t="s">
        <v>162</v>
      </c>
      <c r="H5" t="s">
        <v>120</v>
      </c>
      <c r="I5" t="s">
        <v>135</v>
      </c>
      <c r="J5" t="s">
        <v>151</v>
      </c>
      <c r="K5" t="s">
        <v>135</v>
      </c>
      <c r="L5" t="s">
        <v>162</v>
      </c>
      <c r="M5" t="s">
        <v>162</v>
      </c>
      <c r="N5" s="5" t="s">
        <v>256</v>
      </c>
      <c r="O5" t="s">
        <v>179</v>
      </c>
      <c r="P5" t="s">
        <v>190</v>
      </c>
      <c r="Q5" s="2"/>
      <c r="R5" s="2"/>
      <c r="S5" t="s">
        <v>97</v>
      </c>
      <c r="T5" t="s">
        <v>128</v>
      </c>
      <c r="U5" t="s">
        <v>162</v>
      </c>
      <c r="V5" t="s">
        <v>265</v>
      </c>
      <c r="W5" t="s">
        <v>229</v>
      </c>
      <c r="X5" t="s">
        <v>924</v>
      </c>
      <c r="Y5" t="s">
        <v>571</v>
      </c>
      <c r="Z5" t="s">
        <v>282</v>
      </c>
      <c r="AA5" t="s">
        <v>286</v>
      </c>
      <c r="AB5" s="5" t="s">
        <v>291</v>
      </c>
      <c r="AC5" s="5"/>
    </row>
    <row r="6" spans="1:29" hidden="1" x14ac:dyDescent="0.25">
      <c r="A6" t="s">
        <v>4</v>
      </c>
      <c r="B6" t="s">
        <v>238</v>
      </c>
      <c r="C6" t="s">
        <v>21</v>
      </c>
      <c r="D6" t="s">
        <v>54</v>
      </c>
      <c r="E6" t="s">
        <v>295</v>
      </c>
      <c r="G6" t="s">
        <v>253</v>
      </c>
      <c r="H6" t="s">
        <v>121</v>
      </c>
      <c r="I6" t="s">
        <v>136</v>
      </c>
      <c r="J6" t="s">
        <v>150</v>
      </c>
      <c r="K6" t="s">
        <v>136</v>
      </c>
      <c r="L6" t="s">
        <v>163</v>
      </c>
      <c r="M6" t="s">
        <v>174</v>
      </c>
      <c r="N6" s="5" t="s">
        <v>259</v>
      </c>
      <c r="O6" t="s">
        <v>178</v>
      </c>
      <c r="P6" s="2" t="s">
        <v>182</v>
      </c>
      <c r="S6" t="s">
        <v>98</v>
      </c>
      <c r="T6" t="s">
        <v>64</v>
      </c>
      <c r="U6" t="s">
        <v>203</v>
      </c>
      <c r="V6" t="s">
        <v>264</v>
      </c>
      <c r="W6" t="s">
        <v>224</v>
      </c>
      <c r="X6" t="s">
        <v>77</v>
      </c>
      <c r="Y6" t="s">
        <v>573</v>
      </c>
      <c r="Z6" t="s">
        <v>284</v>
      </c>
      <c r="AB6" s="5" t="s">
        <v>288</v>
      </c>
      <c r="AC6" s="5"/>
    </row>
    <row r="7" spans="1:29" hidden="1" x14ac:dyDescent="0.25">
      <c r="A7" t="s">
        <v>594</v>
      </c>
      <c r="B7" t="s">
        <v>240</v>
      </c>
      <c r="C7" t="s">
        <v>23</v>
      </c>
      <c r="D7" t="s">
        <v>50</v>
      </c>
      <c r="E7" s="2" t="s">
        <v>247</v>
      </c>
      <c r="G7" t="s">
        <v>252</v>
      </c>
      <c r="H7" t="s">
        <v>122</v>
      </c>
      <c r="I7" t="s">
        <v>142</v>
      </c>
      <c r="J7" t="s">
        <v>153</v>
      </c>
      <c r="K7" t="s">
        <v>142</v>
      </c>
      <c r="L7" t="s">
        <v>172</v>
      </c>
      <c r="M7" t="s">
        <v>175</v>
      </c>
      <c r="N7" s="5" t="s">
        <v>257</v>
      </c>
      <c r="P7" t="s">
        <v>185</v>
      </c>
      <c r="S7" t="s">
        <v>109</v>
      </c>
      <c r="T7" t="s">
        <v>129</v>
      </c>
      <c r="U7" t="s">
        <v>202</v>
      </c>
      <c r="V7" t="s">
        <v>266</v>
      </c>
      <c r="W7" t="s">
        <v>129</v>
      </c>
      <c r="X7" t="s">
        <v>78</v>
      </c>
      <c r="Y7" t="s">
        <v>577</v>
      </c>
      <c r="Z7" t="s">
        <v>279</v>
      </c>
      <c r="AB7" s="5" t="s">
        <v>289</v>
      </c>
      <c r="AC7" s="5"/>
    </row>
    <row r="8" spans="1:29" hidden="1" x14ac:dyDescent="0.25">
      <c r="A8" t="s">
        <v>250</v>
      </c>
      <c r="B8" t="s">
        <v>239</v>
      </c>
      <c r="C8" t="s">
        <v>24</v>
      </c>
      <c r="D8" t="s">
        <v>45</v>
      </c>
      <c r="E8" t="s">
        <v>294</v>
      </c>
      <c r="G8" t="s">
        <v>254</v>
      </c>
      <c r="H8" t="s">
        <v>118</v>
      </c>
      <c r="I8" t="s">
        <v>138</v>
      </c>
      <c r="J8" t="s">
        <v>154</v>
      </c>
      <c r="K8" t="s">
        <v>138</v>
      </c>
      <c r="L8" t="s">
        <v>165</v>
      </c>
      <c r="M8" t="s">
        <v>177</v>
      </c>
      <c r="N8" s="5" t="s">
        <v>258</v>
      </c>
      <c r="P8" s="2" t="s">
        <v>181</v>
      </c>
      <c r="S8" t="s">
        <v>93</v>
      </c>
      <c r="T8" t="s">
        <v>130</v>
      </c>
      <c r="U8" t="s">
        <v>196</v>
      </c>
      <c r="V8" s="5" t="s">
        <v>263</v>
      </c>
      <c r="W8" t="s">
        <v>208</v>
      </c>
      <c r="X8" t="s">
        <v>79</v>
      </c>
      <c r="Y8" t="s">
        <v>576</v>
      </c>
      <c r="Z8" s="5" t="s">
        <v>277</v>
      </c>
      <c r="AB8" s="5" t="s">
        <v>292</v>
      </c>
      <c r="AC8" s="5"/>
    </row>
    <row r="9" spans="1:29" hidden="1" x14ac:dyDescent="0.25">
      <c r="A9" s="3" t="s">
        <v>245</v>
      </c>
      <c r="B9" t="s">
        <v>234</v>
      </c>
      <c r="C9" t="s">
        <v>37</v>
      </c>
      <c r="D9" t="s">
        <v>55</v>
      </c>
      <c r="E9" t="s">
        <v>300</v>
      </c>
      <c r="G9" t="s">
        <v>251</v>
      </c>
      <c r="H9" t="s">
        <v>101</v>
      </c>
      <c r="I9" t="s">
        <v>140</v>
      </c>
      <c r="J9" t="s">
        <v>152</v>
      </c>
      <c r="K9" t="s">
        <v>140</v>
      </c>
      <c r="L9" t="s">
        <v>160</v>
      </c>
      <c r="M9" s="2" t="s">
        <v>176</v>
      </c>
      <c r="P9" t="s">
        <v>186</v>
      </c>
      <c r="S9" t="s">
        <v>92</v>
      </c>
      <c r="T9" t="s">
        <v>68</v>
      </c>
      <c r="U9" t="s">
        <v>201</v>
      </c>
      <c r="W9" t="s">
        <v>227</v>
      </c>
      <c r="X9" t="s">
        <v>939</v>
      </c>
      <c r="Y9" t="s">
        <v>574</v>
      </c>
      <c r="Z9" s="5" t="s">
        <v>276</v>
      </c>
      <c r="AB9" s="5" t="s">
        <v>293</v>
      </c>
      <c r="AC9" s="5"/>
    </row>
    <row r="10" spans="1:29" hidden="1" x14ac:dyDescent="0.25">
      <c r="A10" t="s">
        <v>10</v>
      </c>
      <c r="B10" t="s">
        <v>235</v>
      </c>
      <c r="C10" t="s">
        <v>38</v>
      </c>
      <c r="D10" t="s">
        <v>47</v>
      </c>
      <c r="E10" s="2" t="s">
        <v>301</v>
      </c>
      <c r="G10" t="s">
        <v>249</v>
      </c>
      <c r="H10" t="s">
        <v>116</v>
      </c>
      <c r="I10" t="s">
        <v>137</v>
      </c>
      <c r="J10" t="s">
        <v>155</v>
      </c>
      <c r="K10" t="s">
        <v>137</v>
      </c>
      <c r="L10" t="s">
        <v>167</v>
      </c>
      <c r="M10" t="s">
        <v>173</v>
      </c>
      <c r="N10" s="2"/>
      <c r="P10" t="s">
        <v>183</v>
      </c>
      <c r="S10" t="s">
        <v>91</v>
      </c>
      <c r="U10" t="s">
        <v>200</v>
      </c>
      <c r="W10" t="s">
        <v>226</v>
      </c>
      <c r="X10" t="s">
        <v>940</v>
      </c>
      <c r="Y10" t="s">
        <v>575</v>
      </c>
      <c r="Z10" s="5" t="s">
        <v>278</v>
      </c>
      <c r="AB10" s="5"/>
      <c r="AC10" s="5"/>
    </row>
    <row r="11" spans="1:29" hidden="1" x14ac:dyDescent="0.25">
      <c r="A11" t="s">
        <v>14</v>
      </c>
      <c r="B11" t="s">
        <v>236</v>
      </c>
      <c r="C11" t="s">
        <v>36</v>
      </c>
      <c r="D11" t="s">
        <v>48</v>
      </c>
      <c r="E11" s="2" t="s">
        <v>248</v>
      </c>
      <c r="H11" t="s">
        <v>117</v>
      </c>
      <c r="I11" t="s">
        <v>141</v>
      </c>
      <c r="J11" t="s">
        <v>146</v>
      </c>
      <c r="K11" t="s">
        <v>141</v>
      </c>
      <c r="L11" t="s">
        <v>166</v>
      </c>
      <c r="P11" t="s">
        <v>189</v>
      </c>
      <c r="S11" t="s">
        <v>104</v>
      </c>
      <c r="U11" t="s">
        <v>199</v>
      </c>
      <c r="W11" t="s">
        <v>209</v>
      </c>
      <c r="X11" t="s">
        <v>941</v>
      </c>
      <c r="Y11" t="s">
        <v>570</v>
      </c>
      <c r="Z11" t="s">
        <v>267</v>
      </c>
      <c r="AB11" s="5"/>
      <c r="AC11" s="5"/>
    </row>
    <row r="12" spans="1:29" hidden="1" x14ac:dyDescent="0.25">
      <c r="A12" t="s">
        <v>13</v>
      </c>
      <c r="B12" t="s">
        <v>237</v>
      </c>
      <c r="C12" t="s">
        <v>30</v>
      </c>
      <c r="D12" t="s">
        <v>49</v>
      </c>
      <c r="E12" t="s">
        <v>296</v>
      </c>
      <c r="H12" t="s">
        <v>102</v>
      </c>
      <c r="I12" t="s">
        <v>139</v>
      </c>
      <c r="J12" t="s">
        <v>147</v>
      </c>
      <c r="K12" t="s">
        <v>139</v>
      </c>
      <c r="L12" t="s">
        <v>164</v>
      </c>
      <c r="P12" t="s">
        <v>188</v>
      </c>
      <c r="S12" t="s">
        <v>105</v>
      </c>
      <c r="U12" t="s">
        <v>194</v>
      </c>
      <c r="W12" t="s">
        <v>216</v>
      </c>
      <c r="Y12" t="s">
        <v>572</v>
      </c>
      <c r="Z12" t="s">
        <v>267</v>
      </c>
      <c r="AB12" s="5"/>
      <c r="AC12" s="5"/>
    </row>
    <row r="13" spans="1:29" hidden="1" x14ac:dyDescent="0.25">
      <c r="A13" t="s">
        <v>11</v>
      </c>
      <c r="B13" t="s">
        <v>233</v>
      </c>
      <c r="C13" t="s">
        <v>22</v>
      </c>
      <c r="D13" t="s">
        <v>44</v>
      </c>
      <c r="E13" t="s">
        <v>246</v>
      </c>
      <c r="H13" t="s">
        <v>123</v>
      </c>
      <c r="J13" t="s">
        <v>149</v>
      </c>
      <c r="L13" s="2" t="s">
        <v>168</v>
      </c>
      <c r="P13" t="s">
        <v>187</v>
      </c>
      <c r="S13" t="s">
        <v>103</v>
      </c>
      <c r="U13" t="s">
        <v>193</v>
      </c>
      <c r="W13" t="s">
        <v>210</v>
      </c>
      <c r="Y13" t="s">
        <v>68</v>
      </c>
      <c r="Z13" t="s">
        <v>268</v>
      </c>
      <c r="AB13" s="5"/>
      <c r="AC13" s="5"/>
    </row>
    <row r="14" spans="1:29" hidden="1" x14ac:dyDescent="0.25">
      <c r="A14" t="s">
        <v>597</v>
      </c>
      <c r="C14" t="s">
        <v>31</v>
      </c>
      <c r="D14" t="s">
        <v>46</v>
      </c>
      <c r="E14" t="s">
        <v>299</v>
      </c>
      <c r="H14" t="s">
        <v>124</v>
      </c>
      <c r="J14" t="s">
        <v>148</v>
      </c>
      <c r="P14" t="s">
        <v>184</v>
      </c>
      <c r="S14" t="s">
        <v>108</v>
      </c>
      <c r="U14" t="s">
        <v>198</v>
      </c>
      <c r="W14" t="s">
        <v>223</v>
      </c>
      <c r="Z14" t="s">
        <v>272</v>
      </c>
      <c r="AB14" s="5"/>
      <c r="AC14" s="5"/>
    </row>
    <row r="15" spans="1:29" hidden="1" x14ac:dyDescent="0.25">
      <c r="A15" t="s">
        <v>8</v>
      </c>
      <c r="C15" t="s">
        <v>25</v>
      </c>
      <c r="D15" t="s">
        <v>52</v>
      </c>
      <c r="E15" t="s">
        <v>297</v>
      </c>
      <c r="J15" t="s">
        <v>156</v>
      </c>
      <c r="S15" t="s">
        <v>86</v>
      </c>
      <c r="U15" t="s">
        <v>192</v>
      </c>
      <c r="W15" t="s">
        <v>213</v>
      </c>
      <c r="Z15" t="s">
        <v>271</v>
      </c>
      <c r="AB15" s="5"/>
      <c r="AC15" s="5"/>
    </row>
    <row r="16" spans="1:29" hidden="1" x14ac:dyDescent="0.25">
      <c r="A16" t="s">
        <v>241</v>
      </c>
      <c r="C16" t="s">
        <v>26</v>
      </c>
      <c r="D16" t="s">
        <v>52</v>
      </c>
      <c r="E16" t="s">
        <v>298</v>
      </c>
      <c r="J16" t="s">
        <v>157</v>
      </c>
      <c r="S16" t="s">
        <v>81</v>
      </c>
      <c r="U16" t="s">
        <v>197</v>
      </c>
      <c r="W16" t="s">
        <v>228</v>
      </c>
      <c r="Z16" t="s">
        <v>269</v>
      </c>
    </row>
    <row r="17" spans="1:26" hidden="1" x14ac:dyDescent="0.25">
      <c r="A17" t="s">
        <v>15</v>
      </c>
      <c r="C17" t="s">
        <v>27</v>
      </c>
      <c r="D17" t="s">
        <v>51</v>
      </c>
      <c r="J17" t="s">
        <v>143</v>
      </c>
      <c r="S17" t="s">
        <v>83</v>
      </c>
      <c r="W17" t="s">
        <v>212</v>
      </c>
      <c r="Z17" t="s">
        <v>269</v>
      </c>
    </row>
    <row r="18" spans="1:26" hidden="1" x14ac:dyDescent="0.25">
      <c r="A18" t="s">
        <v>16</v>
      </c>
      <c r="C18" t="s">
        <v>28</v>
      </c>
      <c r="D18" t="s">
        <v>67</v>
      </c>
      <c r="J18" t="s">
        <v>144</v>
      </c>
      <c r="S18" t="s">
        <v>85</v>
      </c>
      <c r="W18" t="s">
        <v>205</v>
      </c>
      <c r="Z18" t="s">
        <v>273</v>
      </c>
    </row>
    <row r="19" spans="1:26" hidden="1" x14ac:dyDescent="0.25">
      <c r="A19" t="s">
        <v>243</v>
      </c>
      <c r="C19" t="s">
        <v>33</v>
      </c>
      <c r="D19" t="s">
        <v>66</v>
      </c>
      <c r="S19" t="s">
        <v>87</v>
      </c>
      <c r="W19" t="s">
        <v>221</v>
      </c>
      <c r="Z19" t="s">
        <v>270</v>
      </c>
    </row>
    <row r="20" spans="1:26" hidden="1" x14ac:dyDescent="0.25">
      <c r="A20" t="s">
        <v>242</v>
      </c>
      <c r="C20" t="s">
        <v>32</v>
      </c>
      <c r="D20" t="s">
        <v>63</v>
      </c>
      <c r="S20" t="s">
        <v>84</v>
      </c>
      <c r="W20" t="s">
        <v>225</v>
      </c>
      <c r="Z20" s="5" t="s">
        <v>280</v>
      </c>
    </row>
    <row r="21" spans="1:26" hidden="1" x14ac:dyDescent="0.25">
      <c r="A21" t="s">
        <v>2</v>
      </c>
      <c r="C21" t="s">
        <v>29</v>
      </c>
      <c r="D21" t="s">
        <v>65</v>
      </c>
      <c r="S21" t="s">
        <v>945</v>
      </c>
      <c r="W21" t="s">
        <v>211</v>
      </c>
      <c r="Z21" t="s">
        <v>283</v>
      </c>
    </row>
    <row r="22" spans="1:26" hidden="1" x14ac:dyDescent="0.25">
      <c r="A22" t="s">
        <v>3</v>
      </c>
      <c r="C22" t="s">
        <v>169</v>
      </c>
      <c r="D22" t="s">
        <v>62</v>
      </c>
      <c r="S22" t="s">
        <v>946</v>
      </c>
      <c r="W22" t="s">
        <v>214</v>
      </c>
      <c r="Z22" t="s">
        <v>275</v>
      </c>
    </row>
    <row r="23" spans="1:26" hidden="1" x14ac:dyDescent="0.25">
      <c r="A23" t="s">
        <v>17</v>
      </c>
      <c r="C23" t="s">
        <v>170</v>
      </c>
      <c r="D23" t="s">
        <v>61</v>
      </c>
      <c r="S23" t="s">
        <v>80</v>
      </c>
      <c r="W23" t="s">
        <v>215</v>
      </c>
      <c r="Z23" t="s">
        <v>274</v>
      </c>
    </row>
    <row r="24" spans="1:26" hidden="1" x14ac:dyDescent="0.25">
      <c r="A24" t="s">
        <v>244</v>
      </c>
      <c r="C24" t="s">
        <v>171</v>
      </c>
      <c r="D24" t="s">
        <v>60</v>
      </c>
      <c r="S24" t="s">
        <v>99</v>
      </c>
      <c r="W24" t="s">
        <v>204</v>
      </c>
    </row>
    <row r="25" spans="1:26" hidden="1" x14ac:dyDescent="0.25">
      <c r="A25" t="s">
        <v>5</v>
      </c>
      <c r="C25" t="s">
        <v>34</v>
      </c>
      <c r="D25" t="s">
        <v>59</v>
      </c>
      <c r="S25" t="s">
        <v>100</v>
      </c>
      <c r="W25" t="s">
        <v>219</v>
      </c>
    </row>
    <row r="26" spans="1:26" hidden="1" x14ac:dyDescent="0.25">
      <c r="A26" t="s">
        <v>1</v>
      </c>
      <c r="C26" t="s">
        <v>39</v>
      </c>
      <c r="D26" t="s">
        <v>58</v>
      </c>
      <c r="S26" t="s">
        <v>107</v>
      </c>
      <c r="W26" t="s">
        <v>217</v>
      </c>
    </row>
    <row r="27" spans="1:26" hidden="1" x14ac:dyDescent="0.25">
      <c r="A27" t="s">
        <v>19</v>
      </c>
      <c r="C27" t="s">
        <v>35</v>
      </c>
      <c r="D27" t="s">
        <v>57</v>
      </c>
      <c r="S27" t="s">
        <v>94</v>
      </c>
      <c r="W27" t="s">
        <v>220</v>
      </c>
    </row>
    <row r="28" spans="1:26" hidden="1" x14ac:dyDescent="0.25">
      <c r="A28" t="s">
        <v>6</v>
      </c>
      <c r="C28" t="s">
        <v>40</v>
      </c>
      <c r="D28" t="s">
        <v>56</v>
      </c>
      <c r="S28" t="s">
        <v>110</v>
      </c>
      <c r="W28" t="s">
        <v>207</v>
      </c>
    </row>
    <row r="29" spans="1:26" hidden="1" x14ac:dyDescent="0.25">
      <c r="A29" t="s">
        <v>18</v>
      </c>
      <c r="D29" t="s">
        <v>68</v>
      </c>
      <c r="S29" t="s">
        <v>111</v>
      </c>
      <c r="W29" t="s">
        <v>206</v>
      </c>
    </row>
    <row r="30" spans="1:26" hidden="1" x14ac:dyDescent="0.25">
      <c r="A30" t="s">
        <v>12</v>
      </c>
      <c r="D30" t="s">
        <v>69</v>
      </c>
      <c r="S30" t="s">
        <v>112</v>
      </c>
      <c r="W30" t="s">
        <v>218</v>
      </c>
    </row>
    <row r="31" spans="1:26" hidden="1" x14ac:dyDescent="0.25">
      <c r="S31" t="s">
        <v>113</v>
      </c>
      <c r="W31" t="s">
        <v>222</v>
      </c>
    </row>
    <row r="32" spans="1:26" hidden="1" x14ac:dyDescent="0.25">
      <c r="S32" t="s">
        <v>114</v>
      </c>
    </row>
    <row r="33" spans="19:19" hidden="1" x14ac:dyDescent="0.25">
      <c r="S33" t="s">
        <v>106</v>
      </c>
    </row>
    <row r="34" spans="19:19" hidden="1" x14ac:dyDescent="0.25">
      <c r="S34" t="s">
        <v>82</v>
      </c>
    </row>
    <row r="35" spans="19:19" hidden="1" x14ac:dyDescent="0.25">
      <c r="S35" t="s">
        <v>89</v>
      </c>
    </row>
    <row r="36" spans="19:19" hidden="1" x14ac:dyDescent="0.25">
      <c r="S36" t="s">
        <v>90</v>
      </c>
    </row>
    <row r="37" spans="19:19" hidden="1" x14ac:dyDescent="0.25">
      <c r="S37" t="s">
        <v>88</v>
      </c>
    </row>
    <row r="38" spans="19:19" hidden="1" x14ac:dyDescent="0.25">
      <c r="S38" t="s">
        <v>95</v>
      </c>
    </row>
    <row r="39" spans="19:19" hidden="1" x14ac:dyDescent="0.25">
      <c r="S39" t="s">
        <v>101</v>
      </c>
    </row>
    <row r="40" spans="19:19" hidden="1" x14ac:dyDescent="0.25">
      <c r="S40" t="s">
        <v>102</v>
      </c>
    </row>
    <row r="41" spans="19:19" hidden="1" x14ac:dyDescent="0.25">
      <c r="S41" t="s">
        <v>115</v>
      </c>
    </row>
  </sheetData>
  <sheetProtection algorithmName="SHA-512" hashValue="Ee6aDnpQjvSzHTRbcv7fHx68QDAy61sViyMpm02oFN/qsKfo5FLICaeiqbSSaxE37nvqcF7o8wZQ5PzLhPKDdQ==" saltValue="zUZ/0dLQgrrwvrAhy5Oytg==" spinCount="100000" sheet="1" objects="1" scenarios="1" selectLockedCells="1" selectUnlockedCells="1"/>
  <sortState xmlns:xlrd2="http://schemas.microsoft.com/office/spreadsheetml/2017/richdata2" ref="AB4:AB8">
    <sortCondition ref="AB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92ACF-F10D-46AD-93DB-787F09A45D1C}">
  <dimension ref="A1:AF303"/>
  <sheetViews>
    <sheetView workbookViewId="0">
      <pane xSplit="3" ySplit="1" topLeftCell="D285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RowHeight="15" zeroHeight="1" x14ac:dyDescent="0.25"/>
  <cols>
    <col min="3" max="3" width="23.140625" customWidth="1"/>
    <col min="4" max="4" width="46.28515625" customWidth="1"/>
    <col min="5" max="5" width="81" customWidth="1"/>
  </cols>
  <sheetData>
    <row r="1" spans="1:32" hidden="1" x14ac:dyDescent="0.25">
      <c r="B1" t="s">
        <v>590</v>
      </c>
      <c r="D1" t="str">
        <f>CONCATENATE('Spijker wijzer'!B8," ",'Spijker wijzer'!D8)</f>
        <v>Spit pulsa Insulfast</v>
      </c>
    </row>
    <row r="2" spans="1:32" hidden="1" x14ac:dyDescent="0.25">
      <c r="A2" t="s">
        <v>794</v>
      </c>
      <c r="B2" t="s">
        <v>763</v>
      </c>
      <c r="C2" t="s">
        <v>765</v>
      </c>
      <c r="D2" t="s">
        <v>764</v>
      </c>
      <c r="E2" t="s">
        <v>766</v>
      </c>
      <c r="F2" t="s">
        <v>767</v>
      </c>
      <c r="G2" t="s">
        <v>768</v>
      </c>
      <c r="H2" t="s">
        <v>769</v>
      </c>
      <c r="I2" t="s">
        <v>770</v>
      </c>
      <c r="J2" t="s">
        <v>771</v>
      </c>
      <c r="K2" t="s">
        <v>772</v>
      </c>
      <c r="L2" t="s">
        <v>773</v>
      </c>
      <c r="M2" t="s">
        <v>774</v>
      </c>
      <c r="N2" t="s">
        <v>775</v>
      </c>
      <c r="O2" t="s">
        <v>776</v>
      </c>
      <c r="P2" t="s">
        <v>777</v>
      </c>
      <c r="Q2" t="s">
        <v>778</v>
      </c>
      <c r="R2" t="s">
        <v>779</v>
      </c>
      <c r="S2" t="s">
        <v>780</v>
      </c>
      <c r="T2" t="s">
        <v>781</v>
      </c>
      <c r="U2" t="s">
        <v>782</v>
      </c>
      <c r="V2" t="s">
        <v>783</v>
      </c>
      <c r="W2" t="s">
        <v>784</v>
      </c>
      <c r="X2" t="s">
        <v>785</v>
      </c>
      <c r="Y2" t="s">
        <v>786</v>
      </c>
      <c r="Z2" t="s">
        <v>787</v>
      </c>
      <c r="AA2" t="s">
        <v>788</v>
      </c>
      <c r="AB2" t="s">
        <v>789</v>
      </c>
      <c r="AC2" t="s">
        <v>790</v>
      </c>
      <c r="AD2" t="s">
        <v>791</v>
      </c>
      <c r="AE2" t="s">
        <v>792</v>
      </c>
      <c r="AF2" t="s">
        <v>793</v>
      </c>
    </row>
    <row r="3" spans="1:32" hidden="1" x14ac:dyDescent="0.25">
      <c r="A3">
        <v>1</v>
      </c>
      <c r="B3" t="s">
        <v>231</v>
      </c>
      <c r="C3" t="s">
        <v>229</v>
      </c>
      <c r="D3" t="s">
        <v>303</v>
      </c>
      <c r="E3" t="s">
        <v>42</v>
      </c>
      <c r="F3">
        <v>0</v>
      </c>
    </row>
    <row r="4" spans="1:32" hidden="1" x14ac:dyDescent="0.25">
      <c r="A4">
        <v>2</v>
      </c>
      <c r="B4" t="s">
        <v>231</v>
      </c>
      <c r="C4" t="s">
        <v>232</v>
      </c>
      <c r="D4" t="s">
        <v>304</v>
      </c>
      <c r="E4" t="s">
        <v>42</v>
      </c>
      <c r="F4">
        <v>0</v>
      </c>
    </row>
    <row r="5" spans="1:32" hidden="1" x14ac:dyDescent="0.25">
      <c r="A5">
        <v>3</v>
      </c>
      <c r="B5" t="s">
        <v>231</v>
      </c>
      <c r="C5" t="s">
        <v>233</v>
      </c>
      <c r="D5" t="s">
        <v>305</v>
      </c>
      <c r="E5" t="s">
        <v>42</v>
      </c>
      <c r="F5">
        <v>0</v>
      </c>
    </row>
    <row r="6" spans="1:32" hidden="1" x14ac:dyDescent="0.25">
      <c r="A6">
        <v>4</v>
      </c>
      <c r="B6" t="s">
        <v>231</v>
      </c>
      <c r="C6" t="s">
        <v>234</v>
      </c>
      <c r="D6" t="s">
        <v>306</v>
      </c>
      <c r="E6" t="s">
        <v>42</v>
      </c>
      <c r="F6">
        <v>0</v>
      </c>
    </row>
    <row r="7" spans="1:32" hidden="1" x14ac:dyDescent="0.25">
      <c r="A7">
        <v>5</v>
      </c>
      <c r="B7" t="s">
        <v>231</v>
      </c>
      <c r="C7" t="s">
        <v>235</v>
      </c>
      <c r="D7" t="s">
        <v>307</v>
      </c>
      <c r="E7" t="s">
        <v>42</v>
      </c>
      <c r="F7">
        <v>0</v>
      </c>
    </row>
    <row r="8" spans="1:32" hidden="1" x14ac:dyDescent="0.25">
      <c r="A8">
        <v>6</v>
      </c>
      <c r="B8" t="s">
        <v>231</v>
      </c>
      <c r="C8" t="s">
        <v>236</v>
      </c>
      <c r="D8" t="s">
        <v>308</v>
      </c>
      <c r="E8" t="s">
        <v>42</v>
      </c>
      <c r="F8">
        <v>0</v>
      </c>
    </row>
    <row r="9" spans="1:32" hidden="1" x14ac:dyDescent="0.25">
      <c r="A9">
        <v>7</v>
      </c>
      <c r="B9" t="s">
        <v>231</v>
      </c>
      <c r="C9" t="s">
        <v>237</v>
      </c>
      <c r="D9" t="s">
        <v>309</v>
      </c>
      <c r="E9" t="s">
        <v>42</v>
      </c>
      <c r="F9">
        <v>0</v>
      </c>
    </row>
    <row r="10" spans="1:32" hidden="1" x14ac:dyDescent="0.25">
      <c r="A10">
        <v>14</v>
      </c>
      <c r="B10" t="s">
        <v>1</v>
      </c>
      <c r="C10" t="s">
        <v>78</v>
      </c>
      <c r="D10" t="s">
        <v>922</v>
      </c>
      <c r="E10" t="s">
        <v>42</v>
      </c>
      <c r="F10" s="6"/>
      <c r="G10" s="6"/>
      <c r="H10" s="6"/>
      <c r="I10" s="6"/>
      <c r="J10" s="6"/>
    </row>
    <row r="11" spans="1:32" hidden="1" x14ac:dyDescent="0.25">
      <c r="A11">
        <v>15</v>
      </c>
      <c r="B11" t="s">
        <v>1</v>
      </c>
      <c r="C11" t="s">
        <v>79</v>
      </c>
      <c r="D11" t="s">
        <v>923</v>
      </c>
      <c r="E11" t="s">
        <v>42</v>
      </c>
      <c r="F11" s="6"/>
      <c r="G11" s="6"/>
      <c r="H11" s="6"/>
      <c r="I11" s="6"/>
      <c r="J11" s="6"/>
    </row>
    <row r="12" spans="1:32" hidden="1" x14ac:dyDescent="0.25">
      <c r="A12">
        <v>16</v>
      </c>
      <c r="B12" t="s">
        <v>9</v>
      </c>
      <c r="C12" t="s">
        <v>41</v>
      </c>
      <c r="D12" t="s">
        <v>313</v>
      </c>
      <c r="E12" t="s">
        <v>42</v>
      </c>
      <c r="F12">
        <v>0</v>
      </c>
    </row>
    <row r="13" spans="1:32" hidden="1" x14ac:dyDescent="0.25">
      <c r="A13">
        <v>17</v>
      </c>
      <c r="B13" t="s">
        <v>9</v>
      </c>
      <c r="C13" t="s">
        <v>20</v>
      </c>
      <c r="D13" t="s">
        <v>314</v>
      </c>
      <c r="E13" t="s">
        <v>42</v>
      </c>
      <c r="F13">
        <v>0</v>
      </c>
    </row>
    <row r="14" spans="1:32" hidden="1" x14ac:dyDescent="0.25">
      <c r="A14">
        <v>19</v>
      </c>
      <c r="B14" t="s">
        <v>9</v>
      </c>
      <c r="C14" t="s">
        <v>23</v>
      </c>
      <c r="D14" t="s">
        <v>316</v>
      </c>
      <c r="E14" t="s">
        <v>42</v>
      </c>
      <c r="F14">
        <v>0</v>
      </c>
    </row>
    <row r="15" spans="1:32" hidden="1" x14ac:dyDescent="0.25">
      <c r="A15">
        <v>20</v>
      </c>
      <c r="B15" t="s">
        <v>9</v>
      </c>
      <c r="C15" t="s">
        <v>24</v>
      </c>
      <c r="D15" t="s">
        <v>317</v>
      </c>
      <c r="E15" t="s">
        <v>42</v>
      </c>
      <c r="F15">
        <v>0</v>
      </c>
    </row>
    <row r="16" spans="1:32" hidden="1" x14ac:dyDescent="0.25">
      <c r="A16">
        <v>21</v>
      </c>
      <c r="B16" t="s">
        <v>9</v>
      </c>
      <c r="C16" t="s">
        <v>37</v>
      </c>
      <c r="D16" t="s">
        <v>318</v>
      </c>
      <c r="E16" t="s">
        <v>42</v>
      </c>
      <c r="F16">
        <v>0</v>
      </c>
    </row>
    <row r="17" spans="1:6" hidden="1" x14ac:dyDescent="0.25">
      <c r="A17">
        <v>22</v>
      </c>
      <c r="B17" t="s">
        <v>9</v>
      </c>
      <c r="C17" t="s">
        <v>38</v>
      </c>
      <c r="D17" t="s">
        <v>319</v>
      </c>
      <c r="E17" t="s">
        <v>42</v>
      </c>
      <c r="F17">
        <v>0</v>
      </c>
    </row>
    <row r="18" spans="1:6" hidden="1" x14ac:dyDescent="0.25">
      <c r="A18">
        <v>23</v>
      </c>
      <c r="B18" t="s">
        <v>9</v>
      </c>
      <c r="C18" t="s">
        <v>36</v>
      </c>
      <c r="D18" t="s">
        <v>320</v>
      </c>
      <c r="E18" t="s">
        <v>42</v>
      </c>
      <c r="F18">
        <v>0</v>
      </c>
    </row>
    <row r="19" spans="1:6" hidden="1" x14ac:dyDescent="0.25">
      <c r="A19">
        <v>24</v>
      </c>
      <c r="B19" t="s">
        <v>9</v>
      </c>
      <c r="C19" t="s">
        <v>30</v>
      </c>
      <c r="D19" t="s">
        <v>321</v>
      </c>
      <c r="E19" t="s">
        <v>42</v>
      </c>
      <c r="F19">
        <v>0</v>
      </c>
    </row>
    <row r="20" spans="1:6" hidden="1" x14ac:dyDescent="0.25">
      <c r="A20">
        <v>26</v>
      </c>
      <c r="B20" t="s">
        <v>9</v>
      </c>
      <c r="C20" t="s">
        <v>31</v>
      </c>
      <c r="D20" t="s">
        <v>323</v>
      </c>
      <c r="E20" t="s">
        <v>42</v>
      </c>
      <c r="F20">
        <v>0</v>
      </c>
    </row>
    <row r="21" spans="1:6" hidden="1" x14ac:dyDescent="0.25">
      <c r="A21">
        <v>27</v>
      </c>
      <c r="B21" t="s">
        <v>9</v>
      </c>
      <c r="C21" t="s">
        <v>25</v>
      </c>
      <c r="D21" t="s">
        <v>324</v>
      </c>
      <c r="E21" t="s">
        <v>42</v>
      </c>
      <c r="F21">
        <v>0</v>
      </c>
    </row>
    <row r="22" spans="1:6" hidden="1" x14ac:dyDescent="0.25">
      <c r="A22">
        <v>28</v>
      </c>
      <c r="B22" t="s">
        <v>9</v>
      </c>
      <c r="C22" t="s">
        <v>26</v>
      </c>
      <c r="D22" t="s">
        <v>325</v>
      </c>
      <c r="E22" t="s">
        <v>42</v>
      </c>
      <c r="F22">
        <v>0</v>
      </c>
    </row>
    <row r="23" spans="1:6" hidden="1" x14ac:dyDescent="0.25">
      <c r="A23">
        <v>31</v>
      </c>
      <c r="B23" t="s">
        <v>9</v>
      </c>
      <c r="C23" t="s">
        <v>33</v>
      </c>
      <c r="D23" t="s">
        <v>328</v>
      </c>
      <c r="E23" t="s">
        <v>42</v>
      </c>
      <c r="F23">
        <v>0</v>
      </c>
    </row>
    <row r="24" spans="1:6" hidden="1" x14ac:dyDescent="0.25">
      <c r="A24">
        <v>32</v>
      </c>
      <c r="B24" t="s">
        <v>9</v>
      </c>
      <c r="C24" t="s">
        <v>32</v>
      </c>
      <c r="D24" t="s">
        <v>329</v>
      </c>
      <c r="E24" t="s">
        <v>42</v>
      </c>
      <c r="F24">
        <v>0</v>
      </c>
    </row>
    <row r="25" spans="1:6" hidden="1" x14ac:dyDescent="0.25">
      <c r="A25">
        <v>33</v>
      </c>
      <c r="B25" t="s">
        <v>9</v>
      </c>
      <c r="C25" t="s">
        <v>29</v>
      </c>
      <c r="D25" t="s">
        <v>330</v>
      </c>
      <c r="E25" t="s">
        <v>42</v>
      </c>
      <c r="F25">
        <v>0</v>
      </c>
    </row>
    <row r="26" spans="1:6" hidden="1" x14ac:dyDescent="0.25">
      <c r="A26">
        <v>34</v>
      </c>
      <c r="B26" t="s">
        <v>9</v>
      </c>
      <c r="C26" t="s">
        <v>34</v>
      </c>
      <c r="D26" t="s">
        <v>331</v>
      </c>
      <c r="E26" t="s">
        <v>42</v>
      </c>
      <c r="F26">
        <v>0</v>
      </c>
    </row>
    <row r="27" spans="1:6" hidden="1" x14ac:dyDescent="0.25">
      <c r="A27">
        <v>35</v>
      </c>
      <c r="B27" t="s">
        <v>9</v>
      </c>
      <c r="C27" t="s">
        <v>39</v>
      </c>
      <c r="D27" t="s">
        <v>332</v>
      </c>
      <c r="E27" t="s">
        <v>42</v>
      </c>
      <c r="F27">
        <v>0</v>
      </c>
    </row>
    <row r="28" spans="1:6" hidden="1" x14ac:dyDescent="0.25">
      <c r="A28">
        <v>36</v>
      </c>
      <c r="B28" t="s">
        <v>9</v>
      </c>
      <c r="C28" t="s">
        <v>35</v>
      </c>
      <c r="D28" t="s">
        <v>333</v>
      </c>
      <c r="E28" t="s">
        <v>42</v>
      </c>
      <c r="F28">
        <v>0</v>
      </c>
    </row>
    <row r="29" spans="1:6" hidden="1" x14ac:dyDescent="0.25">
      <c r="A29">
        <v>37</v>
      </c>
      <c r="B29" t="s">
        <v>9</v>
      </c>
      <c r="C29" t="s">
        <v>40</v>
      </c>
      <c r="D29" t="s">
        <v>334</v>
      </c>
      <c r="E29" t="s">
        <v>42</v>
      </c>
      <c r="F29">
        <v>0</v>
      </c>
    </row>
    <row r="30" spans="1:6" hidden="1" x14ac:dyDescent="0.25">
      <c r="A30">
        <v>38</v>
      </c>
      <c r="B30" t="s">
        <v>9</v>
      </c>
      <c r="C30" t="s">
        <v>169</v>
      </c>
      <c r="D30" t="s">
        <v>335</v>
      </c>
      <c r="E30" t="s">
        <v>42</v>
      </c>
      <c r="F30">
        <v>0</v>
      </c>
    </row>
    <row r="31" spans="1:6" hidden="1" x14ac:dyDescent="0.25">
      <c r="A31">
        <v>39</v>
      </c>
      <c r="B31" t="s">
        <v>9</v>
      </c>
      <c r="C31" t="s">
        <v>170</v>
      </c>
      <c r="D31" t="s">
        <v>336</v>
      </c>
      <c r="E31" t="s">
        <v>42</v>
      </c>
      <c r="F31">
        <v>0</v>
      </c>
    </row>
    <row r="32" spans="1:6" hidden="1" x14ac:dyDescent="0.25">
      <c r="A32">
        <v>40</v>
      </c>
      <c r="B32" t="s">
        <v>9</v>
      </c>
      <c r="C32" t="s">
        <v>171</v>
      </c>
      <c r="D32" t="s">
        <v>337</v>
      </c>
      <c r="E32" t="s">
        <v>42</v>
      </c>
      <c r="F32">
        <v>0</v>
      </c>
    </row>
    <row r="33" spans="1:6" hidden="1" x14ac:dyDescent="0.25">
      <c r="A33">
        <v>41</v>
      </c>
      <c r="B33" t="s">
        <v>245</v>
      </c>
      <c r="C33" t="s">
        <v>195</v>
      </c>
      <c r="D33" t="s">
        <v>338</v>
      </c>
      <c r="E33" t="s">
        <v>42</v>
      </c>
      <c r="F33">
        <v>0</v>
      </c>
    </row>
    <row r="34" spans="1:6" hidden="1" x14ac:dyDescent="0.25">
      <c r="A34">
        <v>42</v>
      </c>
      <c r="B34" t="s">
        <v>245</v>
      </c>
      <c r="C34" t="s">
        <v>20</v>
      </c>
      <c r="D34" t="s">
        <v>339</v>
      </c>
      <c r="E34" t="s">
        <v>42</v>
      </c>
      <c r="F34">
        <v>0</v>
      </c>
    </row>
    <row r="35" spans="1:6" hidden="1" x14ac:dyDescent="0.25">
      <c r="A35">
        <v>46</v>
      </c>
      <c r="B35" t="s">
        <v>245</v>
      </c>
      <c r="C35" t="s">
        <v>248</v>
      </c>
      <c r="D35" t="s">
        <v>343</v>
      </c>
      <c r="E35" t="s">
        <v>42</v>
      </c>
      <c r="F35">
        <v>0</v>
      </c>
    </row>
    <row r="36" spans="1:6" hidden="1" x14ac:dyDescent="0.25">
      <c r="A36">
        <v>47</v>
      </c>
      <c r="B36" t="s">
        <v>245</v>
      </c>
      <c r="C36" t="s">
        <v>300</v>
      </c>
      <c r="D36" t="s">
        <v>344</v>
      </c>
      <c r="E36" t="s">
        <v>42</v>
      </c>
      <c r="F36">
        <v>0</v>
      </c>
    </row>
    <row r="37" spans="1:6" hidden="1" x14ac:dyDescent="0.25">
      <c r="A37">
        <v>48</v>
      </c>
      <c r="B37" t="s">
        <v>245</v>
      </c>
      <c r="C37" t="s">
        <v>301</v>
      </c>
      <c r="D37" t="s">
        <v>345</v>
      </c>
      <c r="E37" t="s">
        <v>42</v>
      </c>
      <c r="F37">
        <v>0</v>
      </c>
    </row>
    <row r="38" spans="1:6" hidden="1" x14ac:dyDescent="0.25">
      <c r="A38">
        <v>51</v>
      </c>
      <c r="B38" t="s">
        <v>245</v>
      </c>
      <c r="C38" t="s">
        <v>297</v>
      </c>
      <c r="D38" t="s">
        <v>348</v>
      </c>
      <c r="E38" t="s">
        <v>42</v>
      </c>
      <c r="F38">
        <v>0</v>
      </c>
    </row>
    <row r="39" spans="1:6" hidden="1" x14ac:dyDescent="0.25">
      <c r="A39">
        <v>52</v>
      </c>
      <c r="B39" t="s">
        <v>245</v>
      </c>
      <c r="C39" t="s">
        <v>298</v>
      </c>
      <c r="D39" t="s">
        <v>349</v>
      </c>
      <c r="E39" t="s">
        <v>42</v>
      </c>
      <c r="F39">
        <v>0</v>
      </c>
    </row>
    <row r="40" spans="1:6" hidden="1" x14ac:dyDescent="0.25">
      <c r="A40">
        <v>53</v>
      </c>
      <c r="B40" t="s">
        <v>245</v>
      </c>
      <c r="C40" t="s">
        <v>299</v>
      </c>
      <c r="D40" t="s">
        <v>350</v>
      </c>
      <c r="E40" t="s">
        <v>42</v>
      </c>
      <c r="F40">
        <v>0</v>
      </c>
    </row>
    <row r="41" spans="1:6" hidden="1" x14ac:dyDescent="0.25">
      <c r="A41">
        <v>56</v>
      </c>
      <c r="B41" t="s">
        <v>70</v>
      </c>
      <c r="C41" t="s">
        <v>46</v>
      </c>
      <c r="D41" t="s">
        <v>353</v>
      </c>
      <c r="E41" t="s">
        <v>42</v>
      </c>
      <c r="F41">
        <v>0</v>
      </c>
    </row>
    <row r="42" spans="1:6" hidden="1" x14ac:dyDescent="0.25">
      <c r="A42">
        <v>57</v>
      </c>
      <c r="B42" t="s">
        <v>70</v>
      </c>
      <c r="C42" t="s">
        <v>47</v>
      </c>
      <c r="D42" t="s">
        <v>354</v>
      </c>
      <c r="E42" t="s">
        <v>42</v>
      </c>
      <c r="F42">
        <v>0</v>
      </c>
    </row>
    <row r="43" spans="1:6" hidden="1" x14ac:dyDescent="0.25">
      <c r="A43">
        <v>58</v>
      </c>
      <c r="B43" t="s">
        <v>70</v>
      </c>
      <c r="C43" t="s">
        <v>48</v>
      </c>
      <c r="D43" t="s">
        <v>355</v>
      </c>
      <c r="E43" t="s">
        <v>42</v>
      </c>
      <c r="F43">
        <v>0</v>
      </c>
    </row>
    <row r="44" spans="1:6" hidden="1" x14ac:dyDescent="0.25">
      <c r="A44">
        <v>59</v>
      </c>
      <c r="B44" t="s">
        <v>70</v>
      </c>
      <c r="C44" t="s">
        <v>49</v>
      </c>
      <c r="D44" t="s">
        <v>356</v>
      </c>
      <c r="E44" t="s">
        <v>42</v>
      </c>
      <c r="F44">
        <v>0</v>
      </c>
    </row>
    <row r="45" spans="1:6" hidden="1" x14ac:dyDescent="0.25">
      <c r="A45">
        <v>60</v>
      </c>
      <c r="B45" t="s">
        <v>70</v>
      </c>
      <c r="C45" t="s">
        <v>50</v>
      </c>
      <c r="D45" t="s">
        <v>357</v>
      </c>
      <c r="E45" t="s">
        <v>42</v>
      </c>
      <c r="F45">
        <v>0</v>
      </c>
    </row>
    <row r="46" spans="1:6" hidden="1" x14ac:dyDescent="0.25">
      <c r="A46">
        <v>61</v>
      </c>
      <c r="B46" t="s">
        <v>70</v>
      </c>
      <c r="C46" t="s">
        <v>51</v>
      </c>
      <c r="D46" t="s">
        <v>358</v>
      </c>
      <c r="E46" t="s">
        <v>42</v>
      </c>
      <c r="F46">
        <v>0</v>
      </c>
    </row>
    <row r="47" spans="1:6" hidden="1" x14ac:dyDescent="0.25">
      <c r="A47">
        <v>62</v>
      </c>
      <c r="B47" t="s">
        <v>70</v>
      </c>
      <c r="C47" t="s">
        <v>52</v>
      </c>
      <c r="D47" t="s">
        <v>359</v>
      </c>
      <c r="E47" t="s">
        <v>42</v>
      </c>
      <c r="F47">
        <v>0</v>
      </c>
    </row>
    <row r="48" spans="1:6" hidden="1" x14ac:dyDescent="0.25">
      <c r="A48">
        <v>63</v>
      </c>
      <c r="B48" t="s">
        <v>70</v>
      </c>
      <c r="C48" t="s">
        <v>53</v>
      </c>
      <c r="D48" t="s">
        <v>360</v>
      </c>
      <c r="E48" t="s">
        <v>42</v>
      </c>
      <c r="F48">
        <v>0</v>
      </c>
    </row>
    <row r="49" spans="1:6" hidden="1" x14ac:dyDescent="0.25">
      <c r="A49">
        <v>64</v>
      </c>
      <c r="B49" t="s">
        <v>70</v>
      </c>
      <c r="C49" t="s">
        <v>52</v>
      </c>
      <c r="D49" t="s">
        <v>359</v>
      </c>
      <c r="E49" t="s">
        <v>42</v>
      </c>
      <c r="F49">
        <v>0</v>
      </c>
    </row>
    <row r="50" spans="1:6" hidden="1" x14ac:dyDescent="0.25">
      <c r="A50">
        <v>65</v>
      </c>
      <c r="B50" t="s">
        <v>70</v>
      </c>
      <c r="C50" t="s">
        <v>54</v>
      </c>
      <c r="D50" t="s">
        <v>361</v>
      </c>
      <c r="E50" t="s">
        <v>42</v>
      </c>
      <c r="F50">
        <v>0</v>
      </c>
    </row>
    <row r="51" spans="1:6" hidden="1" x14ac:dyDescent="0.25">
      <c r="A51">
        <v>68</v>
      </c>
      <c r="B51" t="s">
        <v>70</v>
      </c>
      <c r="C51" t="s">
        <v>57</v>
      </c>
      <c r="D51" t="s">
        <v>364</v>
      </c>
      <c r="E51" t="s">
        <v>42</v>
      </c>
      <c r="F51">
        <v>0</v>
      </c>
    </row>
    <row r="52" spans="1:6" hidden="1" x14ac:dyDescent="0.25">
      <c r="A52">
        <v>69</v>
      </c>
      <c r="B52" t="s">
        <v>70</v>
      </c>
      <c r="C52" t="s">
        <v>58</v>
      </c>
      <c r="D52" t="s">
        <v>365</v>
      </c>
      <c r="E52" t="s">
        <v>42</v>
      </c>
      <c r="F52">
        <v>0</v>
      </c>
    </row>
    <row r="53" spans="1:6" hidden="1" x14ac:dyDescent="0.25">
      <c r="A53">
        <v>70</v>
      </c>
      <c r="B53" t="s">
        <v>70</v>
      </c>
      <c r="C53" t="s">
        <v>59</v>
      </c>
      <c r="D53" t="s">
        <v>366</v>
      </c>
      <c r="E53" t="s">
        <v>42</v>
      </c>
      <c r="F53">
        <v>0</v>
      </c>
    </row>
    <row r="54" spans="1:6" hidden="1" x14ac:dyDescent="0.25">
      <c r="A54">
        <v>71</v>
      </c>
      <c r="B54" t="s">
        <v>70</v>
      </c>
      <c r="C54" t="s">
        <v>60</v>
      </c>
      <c r="D54" t="s">
        <v>367</v>
      </c>
      <c r="E54" t="s">
        <v>42</v>
      </c>
      <c r="F54">
        <v>0</v>
      </c>
    </row>
    <row r="55" spans="1:6" hidden="1" x14ac:dyDescent="0.25">
      <c r="A55">
        <v>72</v>
      </c>
      <c r="B55" t="s">
        <v>70</v>
      </c>
      <c r="C55" t="s">
        <v>61</v>
      </c>
      <c r="D55" t="s">
        <v>368</v>
      </c>
      <c r="E55" t="s">
        <v>42</v>
      </c>
      <c r="F55">
        <v>0</v>
      </c>
    </row>
    <row r="56" spans="1:6" hidden="1" x14ac:dyDescent="0.25">
      <c r="A56">
        <v>81</v>
      </c>
      <c r="B56" t="s">
        <v>595</v>
      </c>
      <c r="C56" t="s">
        <v>107</v>
      </c>
      <c r="D56" t="s">
        <v>596</v>
      </c>
      <c r="E56" t="s">
        <v>42</v>
      </c>
      <c r="F56">
        <v>0</v>
      </c>
    </row>
    <row r="57" spans="1:6" hidden="1" x14ac:dyDescent="0.25">
      <c r="A57">
        <v>82</v>
      </c>
      <c r="B57" t="s">
        <v>250</v>
      </c>
      <c r="C57" t="s">
        <v>195</v>
      </c>
      <c r="D57" t="s">
        <v>377</v>
      </c>
      <c r="E57" t="s">
        <v>42</v>
      </c>
      <c r="F57">
        <v>0</v>
      </c>
    </row>
    <row r="58" spans="1:6" hidden="1" x14ac:dyDescent="0.25">
      <c r="A58">
        <v>83</v>
      </c>
      <c r="B58" t="s">
        <v>250</v>
      </c>
      <c r="C58" t="s">
        <v>162</v>
      </c>
      <c r="D58" t="s">
        <v>378</v>
      </c>
      <c r="E58" t="s">
        <v>42</v>
      </c>
      <c r="F58">
        <v>0</v>
      </c>
    </row>
    <row r="59" spans="1:6" hidden="1" x14ac:dyDescent="0.25">
      <c r="A59">
        <v>87</v>
      </c>
      <c r="B59" t="s">
        <v>250</v>
      </c>
      <c r="C59" t="s">
        <v>253</v>
      </c>
      <c r="D59" t="s">
        <v>382</v>
      </c>
      <c r="E59" t="s">
        <v>42</v>
      </c>
      <c r="F59">
        <v>0</v>
      </c>
    </row>
    <row r="60" spans="1:6" hidden="1" x14ac:dyDescent="0.25">
      <c r="A60">
        <v>88</v>
      </c>
      <c r="B60" t="s">
        <v>250</v>
      </c>
      <c r="C60" t="s">
        <v>254</v>
      </c>
      <c r="D60" t="s">
        <v>383</v>
      </c>
      <c r="E60" t="s">
        <v>42</v>
      </c>
      <c r="F60">
        <v>0</v>
      </c>
    </row>
    <row r="61" spans="1:6" hidden="1" x14ac:dyDescent="0.25">
      <c r="A61">
        <v>89</v>
      </c>
      <c r="B61" t="s">
        <v>10</v>
      </c>
      <c r="C61" t="s">
        <v>101</v>
      </c>
      <c r="D61" t="s">
        <v>384</v>
      </c>
      <c r="E61" t="s">
        <v>42</v>
      </c>
      <c r="F61">
        <v>0</v>
      </c>
    </row>
    <row r="62" spans="1:6" hidden="1" x14ac:dyDescent="0.25">
      <c r="A62">
        <v>90</v>
      </c>
      <c r="B62" t="s">
        <v>10</v>
      </c>
      <c r="C62" t="s">
        <v>116</v>
      </c>
      <c r="D62" t="s">
        <v>385</v>
      </c>
      <c r="E62" t="s">
        <v>42</v>
      </c>
      <c r="F62">
        <v>0</v>
      </c>
    </row>
    <row r="63" spans="1:6" hidden="1" x14ac:dyDescent="0.25">
      <c r="A63">
        <v>91</v>
      </c>
      <c r="B63" t="s">
        <v>10</v>
      </c>
      <c r="C63" t="s">
        <v>117</v>
      </c>
      <c r="D63" t="s">
        <v>386</v>
      </c>
      <c r="E63" t="s">
        <v>42</v>
      </c>
      <c r="F63">
        <v>0</v>
      </c>
    </row>
    <row r="64" spans="1:6" hidden="1" x14ac:dyDescent="0.25">
      <c r="A64">
        <v>92</v>
      </c>
      <c r="B64" t="s">
        <v>10</v>
      </c>
      <c r="C64" t="s">
        <v>102</v>
      </c>
      <c r="D64" t="s">
        <v>387</v>
      </c>
      <c r="E64" t="s">
        <v>42</v>
      </c>
      <c r="F64">
        <v>0</v>
      </c>
    </row>
    <row r="65" spans="1:6" hidden="1" x14ac:dyDescent="0.25">
      <c r="A65">
        <v>93</v>
      </c>
      <c r="B65" t="s">
        <v>10</v>
      </c>
      <c r="C65" t="s">
        <v>118</v>
      </c>
      <c r="D65" t="s">
        <v>388</v>
      </c>
      <c r="E65" t="s">
        <v>42</v>
      </c>
      <c r="F65">
        <v>0</v>
      </c>
    </row>
    <row r="66" spans="1:6" hidden="1" x14ac:dyDescent="0.25">
      <c r="A66">
        <v>94</v>
      </c>
      <c r="B66" t="s">
        <v>10</v>
      </c>
      <c r="C66" t="s">
        <v>119</v>
      </c>
      <c r="D66" t="s">
        <v>389</v>
      </c>
      <c r="E66" t="s">
        <v>42</v>
      </c>
      <c r="F66">
        <v>0</v>
      </c>
    </row>
    <row r="67" spans="1:6" hidden="1" x14ac:dyDescent="0.25">
      <c r="A67">
        <v>95</v>
      </c>
      <c r="B67" t="s">
        <v>10</v>
      </c>
      <c r="C67" t="s">
        <v>120</v>
      </c>
      <c r="D67" t="s">
        <v>390</v>
      </c>
      <c r="E67" t="s">
        <v>42</v>
      </c>
      <c r="F67">
        <v>0</v>
      </c>
    </row>
    <row r="68" spans="1:6" hidden="1" x14ac:dyDescent="0.25">
      <c r="A68">
        <v>96</v>
      </c>
      <c r="B68" t="s">
        <v>10</v>
      </c>
      <c r="C68" t="s">
        <v>121</v>
      </c>
      <c r="D68" t="s">
        <v>391</v>
      </c>
      <c r="E68" t="s">
        <v>42</v>
      </c>
      <c r="F68">
        <v>0</v>
      </c>
    </row>
    <row r="69" spans="1:6" hidden="1" x14ac:dyDescent="0.25">
      <c r="A69">
        <v>97</v>
      </c>
      <c r="B69" t="s">
        <v>10</v>
      </c>
      <c r="C69" t="s">
        <v>122</v>
      </c>
      <c r="D69" t="s">
        <v>392</v>
      </c>
      <c r="E69" t="s">
        <v>42</v>
      </c>
      <c r="F69">
        <v>0</v>
      </c>
    </row>
    <row r="70" spans="1:6" hidden="1" x14ac:dyDescent="0.25">
      <c r="A70">
        <v>98</v>
      </c>
      <c r="B70" t="s">
        <v>10</v>
      </c>
      <c r="C70" t="s">
        <v>123</v>
      </c>
      <c r="D70" t="s">
        <v>393</v>
      </c>
      <c r="E70" t="s">
        <v>42</v>
      </c>
      <c r="F70">
        <v>0</v>
      </c>
    </row>
    <row r="71" spans="1:6" hidden="1" x14ac:dyDescent="0.25">
      <c r="A71">
        <v>99</v>
      </c>
      <c r="B71" t="s">
        <v>10</v>
      </c>
      <c r="C71" t="s">
        <v>124</v>
      </c>
      <c r="D71" t="s">
        <v>394</v>
      </c>
      <c r="E71" t="s">
        <v>42</v>
      </c>
      <c r="F71">
        <v>0</v>
      </c>
    </row>
    <row r="72" spans="1:6" hidden="1" x14ac:dyDescent="0.25">
      <c r="A72">
        <v>102</v>
      </c>
      <c r="B72" t="s">
        <v>2</v>
      </c>
      <c r="C72" t="s">
        <v>82</v>
      </c>
      <c r="D72" t="s">
        <v>397</v>
      </c>
      <c r="E72" t="s">
        <v>42</v>
      </c>
      <c r="F72">
        <v>0</v>
      </c>
    </row>
    <row r="73" spans="1:6" hidden="1" x14ac:dyDescent="0.25">
      <c r="A73">
        <v>103</v>
      </c>
      <c r="B73" t="s">
        <v>2</v>
      </c>
      <c r="C73" t="s">
        <v>83</v>
      </c>
      <c r="D73" t="s">
        <v>398</v>
      </c>
      <c r="E73" t="s">
        <v>42</v>
      </c>
      <c r="F73">
        <v>0</v>
      </c>
    </row>
    <row r="74" spans="1:6" hidden="1" x14ac:dyDescent="0.25">
      <c r="A74">
        <v>106</v>
      </c>
      <c r="B74" t="s">
        <v>2</v>
      </c>
      <c r="C74" t="s">
        <v>85</v>
      </c>
      <c r="D74" t="s">
        <v>401</v>
      </c>
      <c r="E74" t="s">
        <v>42</v>
      </c>
      <c r="F74">
        <v>0</v>
      </c>
    </row>
    <row r="75" spans="1:6" hidden="1" x14ac:dyDescent="0.25">
      <c r="A75">
        <v>107</v>
      </c>
      <c r="B75" t="s">
        <v>2</v>
      </c>
      <c r="C75" t="s">
        <v>86</v>
      </c>
      <c r="D75" t="s">
        <v>402</v>
      </c>
      <c r="E75" t="s">
        <v>42</v>
      </c>
      <c r="F75">
        <v>0</v>
      </c>
    </row>
    <row r="76" spans="1:6" hidden="1" x14ac:dyDescent="0.25">
      <c r="A76">
        <v>110</v>
      </c>
      <c r="B76" t="s">
        <v>2</v>
      </c>
      <c r="C76" t="s">
        <v>90</v>
      </c>
      <c r="D76" t="s">
        <v>405</v>
      </c>
      <c r="E76" t="s">
        <v>42</v>
      </c>
      <c r="F76">
        <v>0</v>
      </c>
    </row>
    <row r="77" spans="1:6" hidden="1" x14ac:dyDescent="0.25">
      <c r="A77">
        <v>111</v>
      </c>
      <c r="B77" t="s">
        <v>2</v>
      </c>
      <c r="C77" t="s">
        <v>91</v>
      </c>
      <c r="D77" t="s">
        <v>406</v>
      </c>
      <c r="E77" t="s">
        <v>42</v>
      </c>
      <c r="F77">
        <v>0</v>
      </c>
    </row>
    <row r="78" spans="1:6" hidden="1" x14ac:dyDescent="0.25">
      <c r="A78">
        <v>112</v>
      </c>
      <c r="B78" t="s">
        <v>2</v>
      </c>
      <c r="C78" t="s">
        <v>92</v>
      </c>
      <c r="D78" t="s">
        <v>407</v>
      </c>
      <c r="E78" t="s">
        <v>42</v>
      </c>
      <c r="F78">
        <v>0</v>
      </c>
    </row>
    <row r="79" spans="1:6" hidden="1" x14ac:dyDescent="0.25">
      <c r="A79">
        <v>113</v>
      </c>
      <c r="B79" t="s">
        <v>2</v>
      </c>
      <c r="C79" t="s">
        <v>93</v>
      </c>
      <c r="D79" t="s">
        <v>408</v>
      </c>
      <c r="E79" t="s">
        <v>42</v>
      </c>
      <c r="F79">
        <v>0</v>
      </c>
    </row>
    <row r="80" spans="1:6" hidden="1" x14ac:dyDescent="0.25">
      <c r="A80">
        <v>114</v>
      </c>
      <c r="B80" t="s">
        <v>2</v>
      </c>
      <c r="C80" t="s">
        <v>94</v>
      </c>
      <c r="D80" t="s">
        <v>409</v>
      </c>
      <c r="E80" t="s">
        <v>42</v>
      </c>
      <c r="F80">
        <v>0</v>
      </c>
    </row>
    <row r="81" spans="1:6" hidden="1" x14ac:dyDescent="0.25">
      <c r="A81">
        <v>115</v>
      </c>
      <c r="B81" t="s">
        <v>2</v>
      </c>
      <c r="C81" t="s">
        <v>95</v>
      </c>
      <c r="D81" t="s">
        <v>410</v>
      </c>
      <c r="E81" t="s">
        <v>42</v>
      </c>
      <c r="F81">
        <v>0</v>
      </c>
    </row>
    <row r="82" spans="1:6" hidden="1" x14ac:dyDescent="0.25">
      <c r="A82">
        <v>116</v>
      </c>
      <c r="B82" t="s">
        <v>2</v>
      </c>
      <c r="C82" t="s">
        <v>96</v>
      </c>
      <c r="D82" t="s">
        <v>411</v>
      </c>
      <c r="E82" t="s">
        <v>42</v>
      </c>
      <c r="F82">
        <v>0</v>
      </c>
    </row>
    <row r="83" spans="1:6" hidden="1" x14ac:dyDescent="0.25">
      <c r="A83">
        <v>117</v>
      </c>
      <c r="B83" t="s">
        <v>2</v>
      </c>
      <c r="C83" t="s">
        <v>97</v>
      </c>
      <c r="D83" t="s">
        <v>412</v>
      </c>
      <c r="E83" t="s">
        <v>42</v>
      </c>
      <c r="F83">
        <v>0</v>
      </c>
    </row>
    <row r="84" spans="1:6" hidden="1" x14ac:dyDescent="0.25">
      <c r="A84">
        <v>118</v>
      </c>
      <c r="B84" t="s">
        <v>2</v>
      </c>
      <c r="C84" t="s">
        <v>98</v>
      </c>
      <c r="D84" t="s">
        <v>413</v>
      </c>
      <c r="E84" t="s">
        <v>42</v>
      </c>
      <c r="F84">
        <v>0</v>
      </c>
    </row>
    <row r="85" spans="1:6" hidden="1" x14ac:dyDescent="0.25">
      <c r="A85">
        <v>119</v>
      </c>
      <c r="B85" t="s">
        <v>2</v>
      </c>
      <c r="C85" t="s">
        <v>99</v>
      </c>
      <c r="D85" t="s">
        <v>414</v>
      </c>
      <c r="E85" t="s">
        <v>42</v>
      </c>
      <c r="F85">
        <v>0</v>
      </c>
    </row>
    <row r="86" spans="1:6" hidden="1" x14ac:dyDescent="0.25">
      <c r="A86">
        <v>120</v>
      </c>
      <c r="B86" t="s">
        <v>2</v>
      </c>
      <c r="C86" t="s">
        <v>100</v>
      </c>
      <c r="D86" t="s">
        <v>415</v>
      </c>
      <c r="E86" t="s">
        <v>42</v>
      </c>
      <c r="F86">
        <v>0</v>
      </c>
    </row>
    <row r="87" spans="1:6" hidden="1" x14ac:dyDescent="0.25">
      <c r="A87">
        <v>121</v>
      </c>
      <c r="B87" t="s">
        <v>2</v>
      </c>
      <c r="C87" t="s">
        <v>101</v>
      </c>
      <c r="D87" t="s">
        <v>416</v>
      </c>
      <c r="E87" t="s">
        <v>42</v>
      </c>
      <c r="F87">
        <v>0</v>
      </c>
    </row>
    <row r="88" spans="1:6" hidden="1" x14ac:dyDescent="0.25">
      <c r="A88">
        <v>122</v>
      </c>
      <c r="B88" t="s">
        <v>2</v>
      </c>
      <c r="C88" t="s">
        <v>102</v>
      </c>
      <c r="D88" t="s">
        <v>417</v>
      </c>
      <c r="E88" t="s">
        <v>42</v>
      </c>
      <c r="F88">
        <v>0</v>
      </c>
    </row>
    <row r="89" spans="1:6" hidden="1" x14ac:dyDescent="0.25">
      <c r="A89">
        <v>123</v>
      </c>
      <c r="B89" t="s">
        <v>2</v>
      </c>
      <c r="C89" t="s">
        <v>103</v>
      </c>
      <c r="D89" t="s">
        <v>418</v>
      </c>
      <c r="E89" t="s">
        <v>42</v>
      </c>
      <c r="F89">
        <v>0</v>
      </c>
    </row>
    <row r="90" spans="1:6" hidden="1" x14ac:dyDescent="0.25">
      <c r="A90">
        <v>124</v>
      </c>
      <c r="B90" t="s">
        <v>2</v>
      </c>
      <c r="C90" t="s">
        <v>104</v>
      </c>
      <c r="D90" t="s">
        <v>419</v>
      </c>
      <c r="E90" t="s">
        <v>42</v>
      </c>
      <c r="F90">
        <v>0</v>
      </c>
    </row>
    <row r="91" spans="1:6" hidden="1" x14ac:dyDescent="0.25">
      <c r="A91">
        <v>125</v>
      </c>
      <c r="B91" t="s">
        <v>2</v>
      </c>
      <c r="C91" t="s">
        <v>105</v>
      </c>
      <c r="D91" t="s">
        <v>420</v>
      </c>
      <c r="E91" t="s">
        <v>42</v>
      </c>
      <c r="F91">
        <v>0</v>
      </c>
    </row>
    <row r="92" spans="1:6" hidden="1" x14ac:dyDescent="0.25">
      <c r="A92">
        <v>126</v>
      </c>
      <c r="B92" t="s">
        <v>2</v>
      </c>
      <c r="C92" t="s">
        <v>106</v>
      </c>
      <c r="D92" t="s">
        <v>421</v>
      </c>
      <c r="E92" t="s">
        <v>42</v>
      </c>
      <c r="F92">
        <v>0</v>
      </c>
    </row>
    <row r="93" spans="1:6" hidden="1" x14ac:dyDescent="0.25">
      <c r="A93">
        <v>127</v>
      </c>
      <c r="B93" t="s">
        <v>2</v>
      </c>
      <c r="C93" t="s">
        <v>107</v>
      </c>
      <c r="D93" t="s">
        <v>422</v>
      </c>
      <c r="E93" t="s">
        <v>42</v>
      </c>
      <c r="F93">
        <v>0</v>
      </c>
    </row>
    <row r="94" spans="1:6" hidden="1" x14ac:dyDescent="0.25">
      <c r="A94">
        <v>128</v>
      </c>
      <c r="B94" t="s">
        <v>2</v>
      </c>
      <c r="C94" t="s">
        <v>108</v>
      </c>
      <c r="D94" t="s">
        <v>423</v>
      </c>
      <c r="E94" t="s">
        <v>42</v>
      </c>
      <c r="F94">
        <v>0</v>
      </c>
    </row>
    <row r="95" spans="1:6" hidden="1" x14ac:dyDescent="0.25">
      <c r="A95">
        <v>129</v>
      </c>
      <c r="B95" t="s">
        <v>2</v>
      </c>
      <c r="C95" t="s">
        <v>109</v>
      </c>
      <c r="D95" t="s">
        <v>424</v>
      </c>
      <c r="E95" t="s">
        <v>42</v>
      </c>
      <c r="F95">
        <v>0</v>
      </c>
    </row>
    <row r="96" spans="1:6" hidden="1" x14ac:dyDescent="0.25">
      <c r="A96">
        <v>130</v>
      </c>
      <c r="B96" t="s">
        <v>2</v>
      </c>
      <c r="C96" t="s">
        <v>110</v>
      </c>
      <c r="D96" t="s">
        <v>425</v>
      </c>
      <c r="E96" t="s">
        <v>42</v>
      </c>
      <c r="F96">
        <v>0</v>
      </c>
    </row>
    <row r="97" spans="1:6" hidden="1" x14ac:dyDescent="0.25">
      <c r="A97">
        <v>131</v>
      </c>
      <c r="B97" t="s">
        <v>2</v>
      </c>
      <c r="C97" t="s">
        <v>111</v>
      </c>
      <c r="D97" t="s">
        <v>426</v>
      </c>
      <c r="E97" t="s">
        <v>42</v>
      </c>
      <c r="F97">
        <v>0</v>
      </c>
    </row>
    <row r="98" spans="1:6" hidden="1" x14ac:dyDescent="0.25">
      <c r="A98">
        <v>132</v>
      </c>
      <c r="B98" t="s">
        <v>2</v>
      </c>
      <c r="C98" t="s">
        <v>112</v>
      </c>
      <c r="D98" t="s">
        <v>427</v>
      </c>
      <c r="E98" t="s">
        <v>42</v>
      </c>
      <c r="F98">
        <v>0</v>
      </c>
    </row>
    <row r="99" spans="1:6" hidden="1" x14ac:dyDescent="0.25">
      <c r="A99">
        <v>133</v>
      </c>
      <c r="B99" t="s">
        <v>2</v>
      </c>
      <c r="C99" t="s">
        <v>113</v>
      </c>
      <c r="D99" t="s">
        <v>428</v>
      </c>
      <c r="E99" t="s">
        <v>42</v>
      </c>
      <c r="F99">
        <v>0</v>
      </c>
    </row>
    <row r="100" spans="1:6" hidden="1" x14ac:dyDescent="0.25">
      <c r="A100">
        <v>134</v>
      </c>
      <c r="B100" t="s">
        <v>2</v>
      </c>
      <c r="C100" t="s">
        <v>114</v>
      </c>
      <c r="D100" t="s">
        <v>429</v>
      </c>
      <c r="E100" t="s">
        <v>42</v>
      </c>
      <c r="F100">
        <v>0</v>
      </c>
    </row>
    <row r="101" spans="1:6" hidden="1" x14ac:dyDescent="0.25">
      <c r="A101">
        <v>135</v>
      </c>
      <c r="B101" t="s">
        <v>2</v>
      </c>
      <c r="C101" t="s">
        <v>115</v>
      </c>
      <c r="D101" t="s">
        <v>430</v>
      </c>
      <c r="E101" t="s">
        <v>42</v>
      </c>
      <c r="F101">
        <v>0</v>
      </c>
    </row>
    <row r="102" spans="1:6" hidden="1" x14ac:dyDescent="0.25">
      <c r="A102">
        <v>138</v>
      </c>
      <c r="B102" t="s">
        <v>244</v>
      </c>
      <c r="C102" s="5" t="s">
        <v>260</v>
      </c>
      <c r="D102" t="s">
        <v>433</v>
      </c>
      <c r="E102" t="s">
        <v>42</v>
      </c>
      <c r="F102">
        <v>0</v>
      </c>
    </row>
    <row r="103" spans="1:6" hidden="1" x14ac:dyDescent="0.25">
      <c r="A103">
        <v>141</v>
      </c>
      <c r="B103" t="s">
        <v>244</v>
      </c>
      <c r="C103" s="5" t="s">
        <v>265</v>
      </c>
      <c r="D103" t="s">
        <v>436</v>
      </c>
      <c r="E103" t="s">
        <v>42</v>
      </c>
      <c r="F103">
        <v>0</v>
      </c>
    </row>
    <row r="104" spans="1:6" hidden="1" x14ac:dyDescent="0.25">
      <c r="A104">
        <v>149</v>
      </c>
      <c r="B104" t="s">
        <v>14</v>
      </c>
      <c r="C104" t="s">
        <v>134</v>
      </c>
      <c r="D104" t="s">
        <v>444</v>
      </c>
      <c r="E104" t="s">
        <v>42</v>
      </c>
      <c r="F104">
        <v>0</v>
      </c>
    </row>
    <row r="105" spans="1:6" hidden="1" x14ac:dyDescent="0.25">
      <c r="A105">
        <v>150</v>
      </c>
      <c r="B105" t="s">
        <v>14</v>
      </c>
      <c r="C105" t="s">
        <v>135</v>
      </c>
      <c r="D105" t="s">
        <v>445</v>
      </c>
      <c r="E105" t="s">
        <v>42</v>
      </c>
      <c r="F105">
        <v>0</v>
      </c>
    </row>
    <row r="106" spans="1:6" hidden="1" x14ac:dyDescent="0.25">
      <c r="A106">
        <v>151</v>
      </c>
      <c r="B106" t="s">
        <v>14</v>
      </c>
      <c r="C106" t="s">
        <v>136</v>
      </c>
      <c r="D106" t="s">
        <v>446</v>
      </c>
      <c r="E106" t="s">
        <v>42</v>
      </c>
      <c r="F106">
        <v>0</v>
      </c>
    </row>
    <row r="107" spans="1:6" hidden="1" x14ac:dyDescent="0.25">
      <c r="A107">
        <v>152</v>
      </c>
      <c r="B107" t="s">
        <v>14</v>
      </c>
      <c r="C107" t="s">
        <v>138</v>
      </c>
      <c r="D107" t="s">
        <v>447</v>
      </c>
      <c r="E107" t="s">
        <v>42</v>
      </c>
      <c r="F107">
        <v>0</v>
      </c>
    </row>
    <row r="108" spans="1:6" hidden="1" x14ac:dyDescent="0.25">
      <c r="A108">
        <v>154</v>
      </c>
      <c r="B108" t="s">
        <v>14</v>
      </c>
      <c r="C108" t="s">
        <v>140</v>
      </c>
      <c r="D108" t="s">
        <v>449</v>
      </c>
      <c r="E108" t="s">
        <v>42</v>
      </c>
      <c r="F108">
        <v>0</v>
      </c>
    </row>
    <row r="109" spans="1:6" hidden="1" x14ac:dyDescent="0.25">
      <c r="A109">
        <v>155</v>
      </c>
      <c r="B109" t="s">
        <v>14</v>
      </c>
      <c r="C109" t="s">
        <v>139</v>
      </c>
      <c r="D109" t="s">
        <v>450</v>
      </c>
      <c r="E109" t="s">
        <v>42</v>
      </c>
      <c r="F109">
        <v>0</v>
      </c>
    </row>
    <row r="110" spans="1:6" hidden="1" x14ac:dyDescent="0.25">
      <c r="A110">
        <v>156</v>
      </c>
      <c r="B110" t="s">
        <v>14</v>
      </c>
      <c r="C110" t="s">
        <v>141</v>
      </c>
      <c r="D110" t="s">
        <v>451</v>
      </c>
      <c r="E110" t="s">
        <v>42</v>
      </c>
      <c r="F110">
        <v>0</v>
      </c>
    </row>
    <row r="111" spans="1:6" hidden="1" x14ac:dyDescent="0.25">
      <c r="A111">
        <v>158</v>
      </c>
      <c r="B111" t="s">
        <v>13</v>
      </c>
      <c r="C111" t="s">
        <v>143</v>
      </c>
      <c r="D111" t="s">
        <v>453</v>
      </c>
      <c r="E111" t="s">
        <v>42</v>
      </c>
      <c r="F111">
        <v>0</v>
      </c>
    </row>
    <row r="112" spans="1:6" hidden="1" x14ac:dyDescent="0.25">
      <c r="A112">
        <v>160</v>
      </c>
      <c r="B112" t="s">
        <v>13</v>
      </c>
      <c r="C112" t="s">
        <v>145</v>
      </c>
      <c r="D112" t="s">
        <v>455</v>
      </c>
      <c r="E112" t="s">
        <v>42</v>
      </c>
      <c r="F112">
        <v>0</v>
      </c>
    </row>
    <row r="113" spans="1:6" hidden="1" x14ac:dyDescent="0.25">
      <c r="A113">
        <v>171</v>
      </c>
      <c r="B113" t="s">
        <v>13</v>
      </c>
      <c r="C113" t="s">
        <v>156</v>
      </c>
      <c r="D113" t="s">
        <v>466</v>
      </c>
      <c r="E113" t="s">
        <v>42</v>
      </c>
      <c r="F113">
        <v>0</v>
      </c>
    </row>
    <row r="114" spans="1:6" hidden="1" x14ac:dyDescent="0.25">
      <c r="A114">
        <v>172</v>
      </c>
      <c r="B114" t="s">
        <v>13</v>
      </c>
      <c r="C114" t="s">
        <v>157</v>
      </c>
      <c r="D114" t="s">
        <v>467</v>
      </c>
      <c r="E114" t="s">
        <v>42</v>
      </c>
      <c r="F114">
        <v>0</v>
      </c>
    </row>
    <row r="115" spans="1:6" hidden="1" x14ac:dyDescent="0.25">
      <c r="A115">
        <v>173</v>
      </c>
      <c r="B115" t="s">
        <v>11</v>
      </c>
      <c r="C115" t="s">
        <v>134</v>
      </c>
      <c r="D115" t="s">
        <v>468</v>
      </c>
      <c r="E115" t="s">
        <v>42</v>
      </c>
      <c r="F115">
        <v>0</v>
      </c>
    </row>
    <row r="116" spans="1:6" hidden="1" x14ac:dyDescent="0.25">
      <c r="A116">
        <v>174</v>
      </c>
      <c r="B116" t="s">
        <v>11</v>
      </c>
      <c r="C116" t="s">
        <v>135</v>
      </c>
      <c r="D116" t="s">
        <v>469</v>
      </c>
      <c r="E116" t="s">
        <v>42</v>
      </c>
      <c r="F116">
        <v>0</v>
      </c>
    </row>
    <row r="117" spans="1:6" hidden="1" x14ac:dyDescent="0.25">
      <c r="A117">
        <v>175</v>
      </c>
      <c r="B117" t="s">
        <v>11</v>
      </c>
      <c r="C117" t="s">
        <v>136</v>
      </c>
      <c r="D117" t="s">
        <v>470</v>
      </c>
      <c r="E117" t="s">
        <v>42</v>
      </c>
      <c r="F117">
        <v>0</v>
      </c>
    </row>
    <row r="118" spans="1:6" hidden="1" x14ac:dyDescent="0.25">
      <c r="A118">
        <v>176</v>
      </c>
      <c r="B118" t="s">
        <v>11</v>
      </c>
      <c r="C118" t="s">
        <v>138</v>
      </c>
      <c r="D118" t="s">
        <v>471</v>
      </c>
      <c r="E118" t="s">
        <v>42</v>
      </c>
      <c r="F118">
        <v>0</v>
      </c>
    </row>
    <row r="119" spans="1:6" hidden="1" x14ac:dyDescent="0.25">
      <c r="A119">
        <v>178</v>
      </c>
      <c r="B119" t="s">
        <v>11</v>
      </c>
      <c r="C119" t="s">
        <v>140</v>
      </c>
      <c r="D119" t="s">
        <v>473</v>
      </c>
      <c r="E119" t="s">
        <v>42</v>
      </c>
      <c r="F119">
        <v>0</v>
      </c>
    </row>
    <row r="120" spans="1:6" hidden="1" x14ac:dyDescent="0.25">
      <c r="A120">
        <v>179</v>
      </c>
      <c r="B120" t="s">
        <v>11</v>
      </c>
      <c r="C120" t="s">
        <v>139</v>
      </c>
      <c r="D120" t="s">
        <v>474</v>
      </c>
      <c r="E120" t="s">
        <v>42</v>
      </c>
      <c r="F120">
        <v>0</v>
      </c>
    </row>
    <row r="121" spans="1:6" hidden="1" x14ac:dyDescent="0.25">
      <c r="A121">
        <v>180</v>
      </c>
      <c r="B121" t="s">
        <v>11</v>
      </c>
      <c r="C121" t="s">
        <v>141</v>
      </c>
      <c r="D121" t="s">
        <v>475</v>
      </c>
      <c r="E121" t="s">
        <v>42</v>
      </c>
      <c r="F121">
        <v>0</v>
      </c>
    </row>
    <row r="122" spans="1:6" hidden="1" x14ac:dyDescent="0.25">
      <c r="A122">
        <v>182</v>
      </c>
      <c r="B122" t="s">
        <v>597</v>
      </c>
      <c r="C122" t="s">
        <v>161</v>
      </c>
      <c r="D122" t="s">
        <v>598</v>
      </c>
      <c r="E122" t="s">
        <v>42</v>
      </c>
      <c r="F122">
        <v>0</v>
      </c>
    </row>
    <row r="123" spans="1:6" hidden="1" x14ac:dyDescent="0.25">
      <c r="A123">
        <v>183</v>
      </c>
      <c r="B123" t="s">
        <v>597</v>
      </c>
      <c r="C123" t="s">
        <v>162</v>
      </c>
      <c r="D123" t="s">
        <v>599</v>
      </c>
      <c r="E123" t="s">
        <v>42</v>
      </c>
      <c r="F123">
        <v>0</v>
      </c>
    </row>
    <row r="124" spans="1:6" hidden="1" x14ac:dyDescent="0.25">
      <c r="A124">
        <v>184</v>
      </c>
      <c r="B124" t="s">
        <v>597</v>
      </c>
      <c r="C124" t="s">
        <v>163</v>
      </c>
      <c r="D124" t="s">
        <v>600</v>
      </c>
      <c r="E124" t="s">
        <v>42</v>
      </c>
      <c r="F124">
        <v>0</v>
      </c>
    </row>
    <row r="125" spans="1:6" hidden="1" x14ac:dyDescent="0.25">
      <c r="A125">
        <v>190</v>
      </c>
      <c r="B125" t="s">
        <v>597</v>
      </c>
      <c r="C125" t="s">
        <v>172</v>
      </c>
      <c r="D125" t="s">
        <v>606</v>
      </c>
      <c r="E125" t="s">
        <v>42</v>
      </c>
      <c r="F125">
        <v>0</v>
      </c>
    </row>
    <row r="126" spans="1:6" hidden="1" x14ac:dyDescent="0.25">
      <c r="A126">
        <v>191</v>
      </c>
      <c r="B126" t="s">
        <v>597</v>
      </c>
      <c r="C126" t="s">
        <v>160</v>
      </c>
      <c r="D126" t="s">
        <v>607</v>
      </c>
      <c r="E126" t="s">
        <v>42</v>
      </c>
      <c r="F126">
        <v>0</v>
      </c>
    </row>
    <row r="127" spans="1:6" hidden="1" x14ac:dyDescent="0.25">
      <c r="A127">
        <v>192</v>
      </c>
      <c r="B127" t="s">
        <v>8</v>
      </c>
      <c r="C127" t="s">
        <v>796</v>
      </c>
      <c r="D127" t="s">
        <v>798</v>
      </c>
      <c r="E127" t="s">
        <v>42</v>
      </c>
      <c r="F127">
        <v>0</v>
      </c>
    </row>
    <row r="128" spans="1:6" hidden="1" x14ac:dyDescent="0.25">
      <c r="A128">
        <v>193</v>
      </c>
      <c r="B128" t="s">
        <v>8</v>
      </c>
      <c r="C128" t="s">
        <v>162</v>
      </c>
      <c r="D128" t="s">
        <v>477</v>
      </c>
      <c r="E128" t="s">
        <v>42</v>
      </c>
      <c r="F128">
        <v>0</v>
      </c>
    </row>
    <row r="129" spans="1:6" hidden="1" x14ac:dyDescent="0.25">
      <c r="A129">
        <v>199</v>
      </c>
      <c r="B129" t="s">
        <v>241</v>
      </c>
      <c r="C129" t="s">
        <v>260</v>
      </c>
      <c r="D129" t="s">
        <v>483</v>
      </c>
      <c r="E129" t="s">
        <v>42</v>
      </c>
      <c r="F129">
        <v>0</v>
      </c>
    </row>
    <row r="130" spans="1:6" hidden="1" x14ac:dyDescent="0.25">
      <c r="A130">
        <v>204</v>
      </c>
      <c r="B130" t="s">
        <v>15</v>
      </c>
      <c r="C130" t="s">
        <v>178</v>
      </c>
      <c r="D130" t="s">
        <v>488</v>
      </c>
      <c r="E130" t="s">
        <v>42</v>
      </c>
      <c r="F130">
        <v>0</v>
      </c>
    </row>
    <row r="131" spans="1:6" hidden="1" x14ac:dyDescent="0.25">
      <c r="A131">
        <v>205</v>
      </c>
      <c r="B131" t="s">
        <v>15</v>
      </c>
      <c r="C131" t="s">
        <v>179</v>
      </c>
      <c r="D131" t="s">
        <v>489</v>
      </c>
      <c r="E131" t="s">
        <v>42</v>
      </c>
      <c r="F131">
        <v>0</v>
      </c>
    </row>
    <row r="132" spans="1:6" hidden="1" x14ac:dyDescent="0.25">
      <c r="A132">
        <v>206</v>
      </c>
      <c r="B132" t="s">
        <v>15</v>
      </c>
      <c r="C132" t="s">
        <v>180</v>
      </c>
      <c r="D132" t="s">
        <v>490</v>
      </c>
      <c r="E132" t="s">
        <v>42</v>
      </c>
      <c r="F132">
        <v>0</v>
      </c>
    </row>
    <row r="133" spans="1:6" hidden="1" x14ac:dyDescent="0.25">
      <c r="A133">
        <v>209</v>
      </c>
      <c r="B133" t="s">
        <v>16</v>
      </c>
      <c r="C133" t="s">
        <v>183</v>
      </c>
      <c r="D133" t="s">
        <v>493</v>
      </c>
      <c r="E133" t="s">
        <v>42</v>
      </c>
      <c r="F133">
        <v>0</v>
      </c>
    </row>
    <row r="134" spans="1:6" hidden="1" x14ac:dyDescent="0.25">
      <c r="A134">
        <v>211</v>
      </c>
      <c r="B134" t="s">
        <v>16</v>
      </c>
      <c r="C134" t="s">
        <v>185</v>
      </c>
      <c r="D134" t="s">
        <v>495</v>
      </c>
      <c r="E134" t="s">
        <v>42</v>
      </c>
      <c r="F134">
        <v>0</v>
      </c>
    </row>
    <row r="135" spans="1:6" hidden="1" x14ac:dyDescent="0.25">
      <c r="A135">
        <v>214</v>
      </c>
      <c r="B135" t="s">
        <v>16</v>
      </c>
      <c r="C135" t="s">
        <v>188</v>
      </c>
      <c r="D135" t="s">
        <v>498</v>
      </c>
      <c r="E135" t="s">
        <v>42</v>
      </c>
      <c r="F135">
        <v>0</v>
      </c>
    </row>
    <row r="136" spans="1:6" hidden="1" x14ac:dyDescent="0.25">
      <c r="A136">
        <v>215</v>
      </c>
      <c r="B136" t="s">
        <v>16</v>
      </c>
      <c r="C136" t="s">
        <v>189</v>
      </c>
      <c r="D136" t="s">
        <v>499</v>
      </c>
      <c r="E136" t="s">
        <v>42</v>
      </c>
      <c r="F136">
        <v>0</v>
      </c>
    </row>
    <row r="137" spans="1:6" hidden="1" x14ac:dyDescent="0.25">
      <c r="A137">
        <v>216</v>
      </c>
      <c r="B137" t="s">
        <v>16</v>
      </c>
      <c r="C137" t="s">
        <v>190</v>
      </c>
      <c r="D137" t="s">
        <v>500</v>
      </c>
      <c r="E137" t="s">
        <v>42</v>
      </c>
      <c r="F137">
        <v>0</v>
      </c>
    </row>
    <row r="138" spans="1:6" hidden="1" x14ac:dyDescent="0.25">
      <c r="A138">
        <v>217</v>
      </c>
      <c r="B138" t="s">
        <v>16</v>
      </c>
      <c r="C138" t="s">
        <v>191</v>
      </c>
      <c r="D138" t="s">
        <v>501</v>
      </c>
      <c r="E138" t="s">
        <v>42</v>
      </c>
      <c r="F138">
        <v>0</v>
      </c>
    </row>
    <row r="139" spans="1:6" hidden="1" x14ac:dyDescent="0.25">
      <c r="A139">
        <v>218</v>
      </c>
      <c r="B139" t="s">
        <v>17</v>
      </c>
      <c r="C139" t="s">
        <v>195</v>
      </c>
      <c r="D139" t="s">
        <v>502</v>
      </c>
      <c r="E139" t="s">
        <v>42</v>
      </c>
      <c r="F139">
        <v>0</v>
      </c>
    </row>
    <row r="140" spans="1:6" hidden="1" x14ac:dyDescent="0.25">
      <c r="A140">
        <v>219</v>
      </c>
      <c r="B140" t="s">
        <v>17</v>
      </c>
      <c r="C140" t="s">
        <v>162</v>
      </c>
      <c r="D140" t="s">
        <v>503</v>
      </c>
      <c r="E140" t="s">
        <v>42</v>
      </c>
      <c r="F140">
        <v>0</v>
      </c>
    </row>
    <row r="141" spans="1:6" hidden="1" x14ac:dyDescent="0.25">
      <c r="A141">
        <v>221</v>
      </c>
      <c r="B141" t="s">
        <v>17</v>
      </c>
      <c r="C141" t="s">
        <v>193</v>
      </c>
      <c r="D141" t="s">
        <v>505</v>
      </c>
      <c r="E141" t="s">
        <v>42</v>
      </c>
      <c r="F141">
        <v>0</v>
      </c>
    </row>
    <row r="142" spans="1:6" hidden="1" x14ac:dyDescent="0.25">
      <c r="A142">
        <v>222</v>
      </c>
      <c r="B142" t="s">
        <v>17</v>
      </c>
      <c r="C142" t="s">
        <v>194</v>
      </c>
      <c r="D142" t="s">
        <v>506</v>
      </c>
      <c r="E142" t="s">
        <v>42</v>
      </c>
      <c r="F142">
        <v>0</v>
      </c>
    </row>
    <row r="143" spans="1:6" hidden="1" x14ac:dyDescent="0.25">
      <c r="A143">
        <v>223</v>
      </c>
      <c r="B143" t="s">
        <v>17</v>
      </c>
      <c r="C143" t="s">
        <v>196</v>
      </c>
      <c r="D143" t="s">
        <v>507</v>
      </c>
      <c r="E143" t="s">
        <v>42</v>
      </c>
      <c r="F143">
        <v>0</v>
      </c>
    </row>
    <row r="144" spans="1:6" hidden="1" x14ac:dyDescent="0.25">
      <c r="A144">
        <v>224</v>
      </c>
      <c r="B144" t="s">
        <v>17</v>
      </c>
      <c r="C144" t="s">
        <v>197</v>
      </c>
      <c r="D144" t="s">
        <v>508</v>
      </c>
      <c r="E144" t="s">
        <v>42</v>
      </c>
      <c r="F144">
        <v>0</v>
      </c>
    </row>
    <row r="145" spans="1:6" hidden="1" x14ac:dyDescent="0.25">
      <c r="A145">
        <v>225</v>
      </c>
      <c r="B145" t="s">
        <v>17</v>
      </c>
      <c r="C145" t="s">
        <v>198</v>
      </c>
      <c r="D145" t="s">
        <v>509</v>
      </c>
      <c r="E145" t="s">
        <v>42</v>
      </c>
      <c r="F145">
        <v>0</v>
      </c>
    </row>
    <row r="146" spans="1:6" hidden="1" x14ac:dyDescent="0.25">
      <c r="A146">
        <v>226</v>
      </c>
      <c r="B146" t="s">
        <v>17</v>
      </c>
      <c r="C146" t="s">
        <v>199</v>
      </c>
      <c r="D146" t="s">
        <v>510</v>
      </c>
      <c r="E146" t="s">
        <v>42</v>
      </c>
      <c r="F146">
        <v>0</v>
      </c>
    </row>
    <row r="147" spans="1:6" hidden="1" x14ac:dyDescent="0.25">
      <c r="A147">
        <v>227</v>
      </c>
      <c r="B147" t="s">
        <v>17</v>
      </c>
      <c r="C147" t="s">
        <v>200</v>
      </c>
      <c r="D147" t="s">
        <v>511</v>
      </c>
      <c r="E147" t="s">
        <v>42</v>
      </c>
      <c r="F147">
        <v>0</v>
      </c>
    </row>
    <row r="148" spans="1:6" hidden="1" x14ac:dyDescent="0.25">
      <c r="A148">
        <v>229</v>
      </c>
      <c r="B148" t="s">
        <v>17</v>
      </c>
      <c r="C148" t="s">
        <v>202</v>
      </c>
      <c r="D148" t="s">
        <v>513</v>
      </c>
      <c r="E148" t="s">
        <v>42</v>
      </c>
      <c r="F148">
        <v>0</v>
      </c>
    </row>
    <row r="149" spans="1:6" hidden="1" x14ac:dyDescent="0.25">
      <c r="A149">
        <v>230</v>
      </c>
      <c r="B149" t="s">
        <v>17</v>
      </c>
      <c r="C149" t="s">
        <v>203</v>
      </c>
      <c r="D149" t="s">
        <v>514</v>
      </c>
      <c r="E149" t="s">
        <v>42</v>
      </c>
      <c r="F149">
        <v>0</v>
      </c>
    </row>
    <row r="150" spans="1:6" hidden="1" x14ac:dyDescent="0.25">
      <c r="A150">
        <v>231</v>
      </c>
      <c r="B150" t="s">
        <v>5</v>
      </c>
      <c r="C150" t="s">
        <v>195</v>
      </c>
      <c r="D150" t="s">
        <v>515</v>
      </c>
      <c r="E150" t="s">
        <v>42</v>
      </c>
      <c r="F150">
        <v>0</v>
      </c>
    </row>
    <row r="151" spans="1:6" hidden="1" x14ac:dyDescent="0.25">
      <c r="A151">
        <v>232</v>
      </c>
      <c r="B151" t="s">
        <v>5</v>
      </c>
      <c r="C151" t="s">
        <v>229</v>
      </c>
      <c r="D151" t="s">
        <v>516</v>
      </c>
      <c r="E151" t="s">
        <v>42</v>
      </c>
      <c r="F151">
        <v>0</v>
      </c>
    </row>
    <row r="152" spans="1:6" hidden="1" x14ac:dyDescent="0.25">
      <c r="A152">
        <v>239</v>
      </c>
      <c r="B152" t="s">
        <v>5</v>
      </c>
      <c r="C152" t="s">
        <v>216</v>
      </c>
      <c r="D152" t="s">
        <v>523</v>
      </c>
      <c r="E152" t="s">
        <v>42</v>
      </c>
      <c r="F152">
        <v>0</v>
      </c>
    </row>
    <row r="153" spans="1:6" hidden="1" x14ac:dyDescent="0.25">
      <c r="A153">
        <v>242</v>
      </c>
      <c r="B153" t="s">
        <v>5</v>
      </c>
      <c r="C153" t="s">
        <v>217</v>
      </c>
      <c r="D153" t="s">
        <v>526</v>
      </c>
      <c r="E153" t="s">
        <v>42</v>
      </c>
      <c r="F153">
        <v>0</v>
      </c>
    </row>
    <row r="154" spans="1:6" hidden="1" x14ac:dyDescent="0.25">
      <c r="A154">
        <v>243</v>
      </c>
      <c r="B154" t="s">
        <v>5</v>
      </c>
      <c r="C154" t="s">
        <v>218</v>
      </c>
      <c r="D154" t="s">
        <v>527</v>
      </c>
      <c r="E154" t="s">
        <v>42</v>
      </c>
      <c r="F154">
        <v>0</v>
      </c>
    </row>
    <row r="155" spans="1:6" hidden="1" x14ac:dyDescent="0.25">
      <c r="A155">
        <v>244</v>
      </c>
      <c r="B155" t="s">
        <v>5</v>
      </c>
      <c r="C155" t="s">
        <v>219</v>
      </c>
      <c r="D155" t="s">
        <v>528</v>
      </c>
      <c r="E155" t="s">
        <v>42</v>
      </c>
      <c r="F155">
        <v>0</v>
      </c>
    </row>
    <row r="156" spans="1:6" hidden="1" x14ac:dyDescent="0.25">
      <c r="A156">
        <v>245</v>
      </c>
      <c r="B156" t="s">
        <v>5</v>
      </c>
      <c r="C156" t="s">
        <v>220</v>
      </c>
      <c r="D156" t="s">
        <v>529</v>
      </c>
      <c r="E156" t="s">
        <v>42</v>
      </c>
      <c r="F156">
        <v>0</v>
      </c>
    </row>
    <row r="157" spans="1:6" hidden="1" x14ac:dyDescent="0.25">
      <c r="A157">
        <v>247</v>
      </c>
      <c r="B157" t="s">
        <v>5</v>
      </c>
      <c r="C157" t="s">
        <v>222</v>
      </c>
      <c r="D157" t="s">
        <v>531</v>
      </c>
      <c r="E157" t="s">
        <v>42</v>
      </c>
      <c r="F157">
        <v>0</v>
      </c>
    </row>
    <row r="158" spans="1:6" hidden="1" x14ac:dyDescent="0.25">
      <c r="A158">
        <v>250</v>
      </c>
      <c r="B158" t="s">
        <v>5</v>
      </c>
      <c r="C158" t="s">
        <v>224</v>
      </c>
      <c r="D158" t="s">
        <v>534</v>
      </c>
      <c r="E158" t="s">
        <v>42</v>
      </c>
      <c r="F158">
        <v>0</v>
      </c>
    </row>
    <row r="159" spans="1:6" hidden="1" x14ac:dyDescent="0.25">
      <c r="A159">
        <v>251</v>
      </c>
      <c r="B159" t="s">
        <v>5</v>
      </c>
      <c r="C159" t="s">
        <v>225</v>
      </c>
      <c r="D159" t="s">
        <v>535</v>
      </c>
      <c r="E159" t="s">
        <v>42</v>
      </c>
      <c r="F159">
        <v>0</v>
      </c>
    </row>
    <row r="160" spans="1:6" hidden="1" x14ac:dyDescent="0.25">
      <c r="A160">
        <v>253</v>
      </c>
      <c r="B160" t="s">
        <v>5</v>
      </c>
      <c r="C160" t="s">
        <v>227</v>
      </c>
      <c r="D160" t="s">
        <v>537</v>
      </c>
      <c r="E160" t="s">
        <v>42</v>
      </c>
      <c r="F160">
        <v>0</v>
      </c>
    </row>
    <row r="161" spans="1:15" hidden="1" x14ac:dyDescent="0.25">
      <c r="A161">
        <v>255</v>
      </c>
      <c r="B161" t="s">
        <v>5</v>
      </c>
      <c r="C161" t="s">
        <v>228</v>
      </c>
      <c r="D161" t="s">
        <v>539</v>
      </c>
      <c r="E161" t="s">
        <v>42</v>
      </c>
      <c r="F161">
        <v>0</v>
      </c>
    </row>
    <row r="162" spans="1:15" hidden="1" x14ac:dyDescent="0.25">
      <c r="A162">
        <v>268</v>
      </c>
      <c r="B162" t="s">
        <v>6</v>
      </c>
      <c r="C162" t="s">
        <v>281</v>
      </c>
      <c r="D162" t="s">
        <v>543</v>
      </c>
      <c r="E162" t="s">
        <v>42</v>
      </c>
      <c r="F162">
        <v>0</v>
      </c>
    </row>
    <row r="163" spans="1:15" hidden="1" x14ac:dyDescent="0.25">
      <c r="A163">
        <v>269</v>
      </c>
      <c r="B163" t="s">
        <v>6</v>
      </c>
      <c r="C163" t="s">
        <v>282</v>
      </c>
      <c r="D163" t="s">
        <v>544</v>
      </c>
      <c r="E163" t="s">
        <v>42</v>
      </c>
      <c r="F163">
        <v>0</v>
      </c>
    </row>
    <row r="164" spans="1:15" hidden="1" x14ac:dyDescent="0.25">
      <c r="A164">
        <v>282</v>
      </c>
      <c r="B164" t="s">
        <v>6</v>
      </c>
      <c r="C164" t="s">
        <v>284</v>
      </c>
      <c r="D164" t="s">
        <v>555</v>
      </c>
      <c r="E164" t="s">
        <v>42</v>
      </c>
      <c r="F164">
        <v>0</v>
      </c>
    </row>
    <row r="165" spans="1:15" hidden="1" x14ac:dyDescent="0.25">
      <c r="A165">
        <v>287</v>
      </c>
      <c r="B165" t="s">
        <v>6</v>
      </c>
      <c r="C165" t="s">
        <v>280</v>
      </c>
      <c r="D165" t="s">
        <v>560</v>
      </c>
      <c r="E165" t="s">
        <v>42</v>
      </c>
      <c r="F165">
        <v>0</v>
      </c>
    </row>
    <row r="166" spans="1:15" hidden="1" x14ac:dyDescent="0.25">
      <c r="A166">
        <v>288</v>
      </c>
      <c r="B166" t="s">
        <v>18</v>
      </c>
      <c r="C166" t="s">
        <v>287</v>
      </c>
      <c r="D166" t="s">
        <v>561</v>
      </c>
      <c r="E166" t="s">
        <v>42</v>
      </c>
      <c r="F166">
        <v>0</v>
      </c>
    </row>
    <row r="167" spans="1:15" hidden="1" x14ac:dyDescent="0.25">
      <c r="A167">
        <v>295</v>
      </c>
      <c r="B167" t="s">
        <v>12</v>
      </c>
      <c r="C167" t="s">
        <v>293</v>
      </c>
      <c r="D167" t="s">
        <v>569</v>
      </c>
      <c r="E167" t="s">
        <v>42</v>
      </c>
      <c r="F167">
        <v>0</v>
      </c>
    </row>
    <row r="168" spans="1:15" hidden="1" x14ac:dyDescent="0.25">
      <c r="A168">
        <v>55</v>
      </c>
      <c r="B168" t="s">
        <v>70</v>
      </c>
      <c r="C168" t="s">
        <v>45</v>
      </c>
      <c r="D168" t="s">
        <v>352</v>
      </c>
      <c r="E168" t="s">
        <v>71</v>
      </c>
      <c r="F168" s="6">
        <v>70380</v>
      </c>
      <c r="G168" s="6">
        <v>70382</v>
      </c>
      <c r="H168" s="6">
        <v>70384</v>
      </c>
      <c r="I168" s="6">
        <v>70386</v>
      </c>
      <c r="J168" s="6">
        <v>70388</v>
      </c>
      <c r="K168" s="6">
        <v>70390</v>
      </c>
      <c r="L168" s="6">
        <v>70392</v>
      </c>
      <c r="M168" s="6">
        <v>70394</v>
      </c>
      <c r="N168" s="6">
        <v>70396</v>
      </c>
      <c r="O168" s="6">
        <v>70398</v>
      </c>
    </row>
    <row r="169" spans="1:15" hidden="1" x14ac:dyDescent="0.25">
      <c r="A169">
        <v>66</v>
      </c>
      <c r="B169" t="s">
        <v>70</v>
      </c>
      <c r="C169" t="s">
        <v>55</v>
      </c>
      <c r="D169" t="s">
        <v>362</v>
      </c>
      <c r="E169" t="s">
        <v>71</v>
      </c>
      <c r="F169" s="6">
        <v>70380</v>
      </c>
      <c r="G169" s="6">
        <v>70382</v>
      </c>
      <c r="H169" s="6">
        <v>70384</v>
      </c>
      <c r="I169" s="6">
        <v>70386</v>
      </c>
      <c r="J169" s="6">
        <v>70388</v>
      </c>
      <c r="K169" s="6">
        <v>70390</v>
      </c>
      <c r="L169" s="6">
        <v>70392</v>
      </c>
      <c r="M169" s="6">
        <v>70394</v>
      </c>
      <c r="N169" s="6">
        <v>70396</v>
      </c>
      <c r="O169" s="6">
        <v>70398</v>
      </c>
    </row>
    <row r="170" spans="1:15" hidden="1" x14ac:dyDescent="0.25">
      <c r="A170">
        <v>140</v>
      </c>
      <c r="B170" t="s">
        <v>244</v>
      </c>
      <c r="C170" s="5" t="s">
        <v>264</v>
      </c>
      <c r="D170" t="s">
        <v>435</v>
      </c>
      <c r="E170" t="s">
        <v>71</v>
      </c>
      <c r="F170" s="6">
        <v>70380</v>
      </c>
      <c r="G170" s="6">
        <v>70382</v>
      </c>
      <c r="H170" s="6">
        <v>70384</v>
      </c>
      <c r="I170" s="6">
        <v>70386</v>
      </c>
      <c r="J170" s="6">
        <v>70388</v>
      </c>
      <c r="K170" s="6">
        <v>70390</v>
      </c>
      <c r="L170" s="6">
        <v>70392</v>
      </c>
      <c r="M170" s="6">
        <v>70394</v>
      </c>
      <c r="N170" s="6">
        <v>70396</v>
      </c>
      <c r="O170" s="6">
        <v>70398</v>
      </c>
    </row>
    <row r="171" spans="1:15" hidden="1" x14ac:dyDescent="0.25">
      <c r="A171">
        <v>146</v>
      </c>
      <c r="B171" t="s">
        <v>3</v>
      </c>
      <c r="C171" t="s">
        <v>129</v>
      </c>
      <c r="D171" t="s">
        <v>441</v>
      </c>
      <c r="E171" t="s">
        <v>71</v>
      </c>
      <c r="F171" s="6">
        <v>70380</v>
      </c>
      <c r="G171" s="6">
        <v>70382</v>
      </c>
      <c r="H171" s="6">
        <v>70384</v>
      </c>
      <c r="I171" s="6">
        <v>70386</v>
      </c>
      <c r="J171" s="6">
        <v>70388</v>
      </c>
      <c r="K171" s="6">
        <v>70390</v>
      </c>
      <c r="L171" s="6">
        <v>70392</v>
      </c>
      <c r="M171" s="6">
        <v>70394</v>
      </c>
      <c r="N171" s="6">
        <v>70396</v>
      </c>
      <c r="O171" s="6">
        <v>70398</v>
      </c>
    </row>
    <row r="172" spans="1:15" hidden="1" x14ac:dyDescent="0.25">
      <c r="A172">
        <v>153</v>
      </c>
      <c r="B172" t="s">
        <v>14</v>
      </c>
      <c r="C172" t="s">
        <v>137</v>
      </c>
      <c r="D172" t="s">
        <v>448</v>
      </c>
      <c r="E172" t="s">
        <v>71</v>
      </c>
      <c r="F172" s="6">
        <v>70380</v>
      </c>
      <c r="G172" s="6">
        <v>70382</v>
      </c>
      <c r="H172" s="6">
        <v>70384</v>
      </c>
      <c r="I172" s="6">
        <v>70386</v>
      </c>
      <c r="J172" s="6">
        <v>70388</v>
      </c>
      <c r="K172" s="6">
        <v>70390</v>
      </c>
      <c r="L172" s="6">
        <v>70392</v>
      </c>
      <c r="M172" s="6">
        <v>70394</v>
      </c>
      <c r="N172" s="6">
        <v>70396</v>
      </c>
      <c r="O172" s="6">
        <v>70398</v>
      </c>
    </row>
    <row r="173" spans="1:15" hidden="1" x14ac:dyDescent="0.25">
      <c r="A173">
        <v>177</v>
      </c>
      <c r="B173" t="s">
        <v>11</v>
      </c>
      <c r="C173" t="s">
        <v>137</v>
      </c>
      <c r="D173" t="s">
        <v>472</v>
      </c>
      <c r="E173" t="s">
        <v>71</v>
      </c>
      <c r="F173" s="6">
        <v>70380</v>
      </c>
      <c r="G173" s="6">
        <v>70382</v>
      </c>
      <c r="H173" s="6">
        <v>70384</v>
      </c>
      <c r="I173" s="6">
        <v>70386</v>
      </c>
      <c r="J173" s="6">
        <v>70388</v>
      </c>
      <c r="K173" s="6">
        <v>70390</v>
      </c>
      <c r="L173" s="6">
        <v>70392</v>
      </c>
      <c r="M173" s="6">
        <v>70394</v>
      </c>
      <c r="N173" s="6">
        <v>70396</v>
      </c>
      <c r="O173" s="6">
        <v>70398</v>
      </c>
    </row>
    <row r="174" spans="1:15" hidden="1" x14ac:dyDescent="0.25">
      <c r="A174">
        <v>208</v>
      </c>
      <c r="B174" t="s">
        <v>16</v>
      </c>
      <c r="C174" t="s">
        <v>182</v>
      </c>
      <c r="D174" t="s">
        <v>492</v>
      </c>
      <c r="E174" t="s">
        <v>71</v>
      </c>
      <c r="F174" s="6">
        <v>70380</v>
      </c>
      <c r="G174" s="6">
        <v>70382</v>
      </c>
      <c r="H174" s="6">
        <v>70384</v>
      </c>
      <c r="I174" s="6">
        <v>70386</v>
      </c>
      <c r="J174" s="6">
        <v>70388</v>
      </c>
      <c r="K174" s="6">
        <v>70390</v>
      </c>
      <c r="L174" s="6">
        <v>70392</v>
      </c>
      <c r="M174" s="6">
        <v>70394</v>
      </c>
      <c r="N174" s="6">
        <v>70396</v>
      </c>
      <c r="O174" s="6">
        <v>70398</v>
      </c>
    </row>
    <row r="175" spans="1:15" hidden="1" x14ac:dyDescent="0.25">
      <c r="A175">
        <v>210</v>
      </c>
      <c r="B175" t="s">
        <v>16</v>
      </c>
      <c r="C175" t="s">
        <v>184</v>
      </c>
      <c r="D175" t="s">
        <v>494</v>
      </c>
      <c r="E175" t="s">
        <v>71</v>
      </c>
      <c r="F175" s="6">
        <v>70380</v>
      </c>
      <c r="G175" s="6">
        <v>70382</v>
      </c>
      <c r="H175" s="6">
        <v>70384</v>
      </c>
      <c r="I175" s="6">
        <v>70386</v>
      </c>
      <c r="J175" s="6">
        <v>70388</v>
      </c>
      <c r="K175" s="6">
        <v>70390</v>
      </c>
      <c r="L175" s="6">
        <v>70392</v>
      </c>
      <c r="M175" s="6">
        <v>70394</v>
      </c>
      <c r="N175" s="6">
        <v>70396</v>
      </c>
      <c r="O175" s="6">
        <v>70398</v>
      </c>
    </row>
    <row r="176" spans="1:15" hidden="1" x14ac:dyDescent="0.25">
      <c r="A176">
        <v>249</v>
      </c>
      <c r="B176" t="s">
        <v>5</v>
      </c>
      <c r="C176" t="s">
        <v>129</v>
      </c>
      <c r="D176" t="s">
        <v>533</v>
      </c>
      <c r="E176" t="s">
        <v>71</v>
      </c>
      <c r="F176" s="6">
        <v>70380</v>
      </c>
      <c r="G176" s="6">
        <v>70382</v>
      </c>
      <c r="H176" s="6">
        <v>70384</v>
      </c>
      <c r="I176" s="6">
        <v>70386</v>
      </c>
      <c r="J176" s="6">
        <v>70388</v>
      </c>
      <c r="K176" s="6">
        <v>70390</v>
      </c>
      <c r="L176" s="6">
        <v>70392</v>
      </c>
      <c r="M176" s="6">
        <v>70394</v>
      </c>
      <c r="N176" s="6">
        <v>70396</v>
      </c>
      <c r="O176" s="6">
        <v>70398</v>
      </c>
    </row>
    <row r="177" spans="1:23" hidden="1" x14ac:dyDescent="0.25">
      <c r="A177">
        <v>252</v>
      </c>
      <c r="B177" t="s">
        <v>5</v>
      </c>
      <c r="C177" t="s">
        <v>226</v>
      </c>
      <c r="D177" t="s">
        <v>536</v>
      </c>
      <c r="E177" t="s">
        <v>71</v>
      </c>
      <c r="F177" s="6">
        <v>70380</v>
      </c>
      <c r="G177" s="6">
        <v>70382</v>
      </c>
      <c r="H177" s="6">
        <v>70384</v>
      </c>
      <c r="I177" s="6">
        <v>70386</v>
      </c>
      <c r="J177" s="6">
        <v>70388</v>
      </c>
      <c r="K177" s="6">
        <v>70390</v>
      </c>
      <c r="L177" s="6">
        <v>70392</v>
      </c>
      <c r="M177" s="6">
        <v>70394</v>
      </c>
      <c r="N177" s="6">
        <v>70396</v>
      </c>
      <c r="O177" s="6">
        <v>70398</v>
      </c>
    </row>
    <row r="178" spans="1:23" hidden="1" x14ac:dyDescent="0.25">
      <c r="A178">
        <v>8</v>
      </c>
      <c r="B178" t="s">
        <v>231</v>
      </c>
      <c r="C178" t="s">
        <v>238</v>
      </c>
      <c r="D178" t="s">
        <v>310</v>
      </c>
      <c r="E178" t="s">
        <v>43</v>
      </c>
      <c r="F178" s="6">
        <v>70049</v>
      </c>
      <c r="G178" s="6">
        <v>70291</v>
      </c>
      <c r="H178" s="6">
        <v>70295</v>
      </c>
      <c r="I178" s="6">
        <v>70297</v>
      </c>
      <c r="J178" s="6">
        <v>70051</v>
      </c>
      <c r="K178" s="6">
        <v>70053</v>
      </c>
      <c r="L178" s="6">
        <v>70305</v>
      </c>
      <c r="M178" s="6">
        <v>70311</v>
      </c>
      <c r="N178" s="6">
        <v>70055</v>
      </c>
      <c r="O178" s="6">
        <v>70057</v>
      </c>
      <c r="P178" s="6">
        <v>70321</v>
      </c>
      <c r="Q178" s="6">
        <v>70317</v>
      </c>
      <c r="R178" s="6">
        <v>70351</v>
      </c>
      <c r="S178" s="6">
        <v>70353</v>
      </c>
      <c r="T178" s="6">
        <v>70307</v>
      </c>
      <c r="U178" s="6">
        <v>70323</v>
      </c>
      <c r="V178" s="6">
        <v>70355</v>
      </c>
      <c r="W178" s="6">
        <v>70357</v>
      </c>
    </row>
    <row r="179" spans="1:23" hidden="1" x14ac:dyDescent="0.25">
      <c r="A179">
        <v>18</v>
      </c>
      <c r="B179" t="s">
        <v>9</v>
      </c>
      <c r="C179" t="s">
        <v>21</v>
      </c>
      <c r="D179" t="s">
        <v>315</v>
      </c>
      <c r="E179" t="s">
        <v>43</v>
      </c>
      <c r="F179" s="6">
        <v>70049</v>
      </c>
      <c r="G179" s="6">
        <v>70291</v>
      </c>
      <c r="H179" s="6">
        <v>70295</v>
      </c>
      <c r="I179" s="6">
        <v>70297</v>
      </c>
      <c r="J179" s="6">
        <v>70051</v>
      </c>
      <c r="K179" s="6">
        <v>70053</v>
      </c>
      <c r="L179" s="6">
        <v>70305</v>
      </c>
      <c r="M179" s="6">
        <v>70311</v>
      </c>
      <c r="N179" s="6">
        <v>70055</v>
      </c>
      <c r="O179" s="6">
        <v>70057</v>
      </c>
      <c r="P179" s="6">
        <v>70321</v>
      </c>
      <c r="Q179" s="6">
        <v>70317</v>
      </c>
      <c r="R179" s="6">
        <v>70351</v>
      </c>
      <c r="S179" s="6">
        <v>70353</v>
      </c>
      <c r="T179" s="6">
        <v>70307</v>
      </c>
      <c r="U179" s="6">
        <v>70323</v>
      </c>
      <c r="V179" s="6">
        <v>70355</v>
      </c>
      <c r="W179" s="6">
        <v>70357</v>
      </c>
    </row>
    <row r="180" spans="1:23" hidden="1" x14ac:dyDescent="0.25">
      <c r="A180">
        <v>25</v>
      </c>
      <c r="B180" t="s">
        <v>9</v>
      </c>
      <c r="C180" t="s">
        <v>22</v>
      </c>
      <c r="D180" t="s">
        <v>322</v>
      </c>
      <c r="E180" t="s">
        <v>43</v>
      </c>
      <c r="F180" s="6">
        <v>70049</v>
      </c>
      <c r="G180" s="6">
        <v>70291</v>
      </c>
      <c r="H180" s="6">
        <v>70295</v>
      </c>
      <c r="I180" s="6">
        <v>70297</v>
      </c>
      <c r="J180" s="6">
        <v>70051</v>
      </c>
      <c r="K180" s="6">
        <v>70053</v>
      </c>
      <c r="L180" s="6">
        <v>70305</v>
      </c>
      <c r="M180" s="6">
        <v>70311</v>
      </c>
      <c r="N180" s="6">
        <v>70055</v>
      </c>
      <c r="O180" s="6">
        <v>70057</v>
      </c>
      <c r="P180" s="6">
        <v>70321</v>
      </c>
      <c r="Q180" s="6">
        <v>70317</v>
      </c>
      <c r="R180" s="6">
        <v>70351</v>
      </c>
      <c r="S180" s="6">
        <v>70353</v>
      </c>
      <c r="T180" s="6">
        <v>70307</v>
      </c>
      <c r="U180" s="6">
        <v>70323</v>
      </c>
      <c r="V180" s="6">
        <v>70355</v>
      </c>
      <c r="W180" s="6">
        <v>70357</v>
      </c>
    </row>
    <row r="181" spans="1:23" hidden="1" x14ac:dyDescent="0.25">
      <c r="A181">
        <v>29</v>
      </c>
      <c r="B181" t="s">
        <v>9</v>
      </c>
      <c r="C181" t="s">
        <v>27</v>
      </c>
      <c r="D181" t="s">
        <v>326</v>
      </c>
      <c r="E181" t="s">
        <v>43</v>
      </c>
      <c r="F181" s="6">
        <v>70049</v>
      </c>
      <c r="G181" s="6">
        <v>70291</v>
      </c>
      <c r="H181" s="6">
        <v>70295</v>
      </c>
      <c r="I181" s="6">
        <v>70297</v>
      </c>
      <c r="J181" s="6">
        <v>70051</v>
      </c>
      <c r="K181" s="6">
        <v>70053</v>
      </c>
      <c r="L181" s="6">
        <v>70305</v>
      </c>
      <c r="M181" s="6">
        <v>70311</v>
      </c>
      <c r="N181" s="6">
        <v>70055</v>
      </c>
      <c r="O181" s="6">
        <v>70057</v>
      </c>
      <c r="P181" s="6">
        <v>70321</v>
      </c>
      <c r="Q181" s="6">
        <v>70317</v>
      </c>
      <c r="R181" s="6">
        <v>70351</v>
      </c>
      <c r="S181" s="6">
        <v>70353</v>
      </c>
      <c r="T181" s="6">
        <v>70307</v>
      </c>
      <c r="U181" s="6">
        <v>70323</v>
      </c>
      <c r="V181" s="6">
        <v>70355</v>
      </c>
      <c r="W181" s="6">
        <v>70357</v>
      </c>
    </row>
    <row r="182" spans="1:23" hidden="1" x14ac:dyDescent="0.25">
      <c r="A182">
        <v>30</v>
      </c>
      <c r="B182" t="s">
        <v>9</v>
      </c>
      <c r="C182" t="s">
        <v>28</v>
      </c>
      <c r="D182" t="s">
        <v>327</v>
      </c>
      <c r="E182" t="s">
        <v>43</v>
      </c>
      <c r="F182" s="6">
        <v>70049</v>
      </c>
      <c r="G182" s="6">
        <v>70291</v>
      </c>
      <c r="H182" s="6">
        <v>70295</v>
      </c>
      <c r="I182" s="6">
        <v>70297</v>
      </c>
      <c r="J182" s="6">
        <v>70051</v>
      </c>
      <c r="K182" s="6">
        <v>70053</v>
      </c>
      <c r="L182" s="6">
        <v>70305</v>
      </c>
      <c r="M182" s="6">
        <v>70311</v>
      </c>
      <c r="N182" s="6">
        <v>70055</v>
      </c>
      <c r="O182" s="6">
        <v>70057</v>
      </c>
      <c r="P182" s="6">
        <v>70321</v>
      </c>
      <c r="Q182" s="6">
        <v>70317</v>
      </c>
      <c r="R182" s="6">
        <v>70351</v>
      </c>
      <c r="S182" s="6">
        <v>70353</v>
      </c>
      <c r="T182" s="6">
        <v>70307</v>
      </c>
      <c r="U182" s="6">
        <v>70323</v>
      </c>
      <c r="V182" s="6">
        <v>70355</v>
      </c>
      <c r="W182" s="6">
        <v>70357</v>
      </c>
    </row>
    <row r="183" spans="1:23" hidden="1" x14ac:dyDescent="0.25">
      <c r="A183">
        <v>44</v>
      </c>
      <c r="B183" t="s">
        <v>245</v>
      </c>
      <c r="C183" t="s">
        <v>247</v>
      </c>
      <c r="D183" t="s">
        <v>341</v>
      </c>
      <c r="E183" t="s">
        <v>43</v>
      </c>
      <c r="F183" s="6">
        <v>70049</v>
      </c>
      <c r="G183" s="6">
        <v>70291</v>
      </c>
      <c r="H183" s="6">
        <v>70295</v>
      </c>
      <c r="I183" s="6">
        <v>70297</v>
      </c>
      <c r="J183" s="6">
        <v>70051</v>
      </c>
      <c r="K183" s="6">
        <v>70053</v>
      </c>
      <c r="L183" s="6">
        <v>70305</v>
      </c>
      <c r="M183" s="6">
        <v>70311</v>
      </c>
      <c r="N183" s="6">
        <v>70055</v>
      </c>
      <c r="O183" s="6">
        <v>70057</v>
      </c>
      <c r="P183" s="6">
        <v>70321</v>
      </c>
      <c r="Q183" s="6">
        <v>70317</v>
      </c>
      <c r="R183" s="6">
        <v>70351</v>
      </c>
      <c r="S183" s="6">
        <v>70353</v>
      </c>
      <c r="T183" s="6">
        <v>70307</v>
      </c>
      <c r="U183" s="6">
        <v>70323</v>
      </c>
      <c r="V183" s="6">
        <v>70355</v>
      </c>
      <c r="W183" s="6">
        <v>70357</v>
      </c>
    </row>
    <row r="184" spans="1:23" hidden="1" x14ac:dyDescent="0.25">
      <c r="A184">
        <v>45</v>
      </c>
      <c r="B184" t="s">
        <v>302</v>
      </c>
      <c r="C184" t="s">
        <v>296</v>
      </c>
      <c r="D184" t="s">
        <v>342</v>
      </c>
      <c r="E184" t="s">
        <v>43</v>
      </c>
      <c r="F184" s="6">
        <v>70049</v>
      </c>
      <c r="G184" s="6">
        <v>70291</v>
      </c>
      <c r="H184" s="6">
        <v>70295</v>
      </c>
      <c r="I184" s="6">
        <v>70297</v>
      </c>
      <c r="J184" s="6">
        <v>70051</v>
      </c>
      <c r="K184" s="6">
        <v>70053</v>
      </c>
      <c r="L184" s="6">
        <v>70305</v>
      </c>
      <c r="M184" s="6">
        <v>70311</v>
      </c>
      <c r="N184" s="6">
        <v>70055</v>
      </c>
      <c r="O184" s="6">
        <v>70057</v>
      </c>
      <c r="P184" s="6">
        <v>70321</v>
      </c>
      <c r="Q184" s="6">
        <v>70317</v>
      </c>
      <c r="R184" s="6">
        <v>70351</v>
      </c>
      <c r="S184" s="6">
        <v>70353</v>
      </c>
      <c r="T184" s="6">
        <v>70307</v>
      </c>
      <c r="U184" s="6">
        <v>70323</v>
      </c>
      <c r="V184" s="6">
        <v>70355</v>
      </c>
      <c r="W184" s="6">
        <v>70357</v>
      </c>
    </row>
    <row r="185" spans="1:23" hidden="1" x14ac:dyDescent="0.25">
      <c r="A185">
        <v>49</v>
      </c>
      <c r="B185" t="s">
        <v>245</v>
      </c>
      <c r="C185" t="s">
        <v>294</v>
      </c>
      <c r="D185" t="s">
        <v>346</v>
      </c>
      <c r="E185" t="s">
        <v>43</v>
      </c>
      <c r="F185" s="6">
        <v>70049</v>
      </c>
      <c r="G185" s="6">
        <v>70291</v>
      </c>
      <c r="H185" s="6">
        <v>70295</v>
      </c>
      <c r="I185" s="6">
        <v>70297</v>
      </c>
      <c r="J185" s="6">
        <v>70051</v>
      </c>
      <c r="K185" s="6">
        <v>70053</v>
      </c>
      <c r="L185" s="6">
        <v>70305</v>
      </c>
      <c r="M185" s="6">
        <v>70311</v>
      </c>
      <c r="N185" s="6">
        <v>70055</v>
      </c>
      <c r="O185" s="6">
        <v>70057</v>
      </c>
      <c r="P185" s="6">
        <v>70321</v>
      </c>
      <c r="Q185" s="6">
        <v>70317</v>
      </c>
      <c r="R185" s="6">
        <v>70351</v>
      </c>
      <c r="S185" s="6">
        <v>70353</v>
      </c>
      <c r="T185" s="6">
        <v>70307</v>
      </c>
      <c r="U185" s="6">
        <v>70323</v>
      </c>
      <c r="V185" s="6">
        <v>70355</v>
      </c>
      <c r="W185" s="6">
        <v>70357</v>
      </c>
    </row>
    <row r="186" spans="1:23" hidden="1" x14ac:dyDescent="0.25">
      <c r="A186">
        <v>54</v>
      </c>
      <c r="B186" t="s">
        <v>70</v>
      </c>
      <c r="C186" t="s">
        <v>44</v>
      </c>
      <c r="D186" t="s">
        <v>351</v>
      </c>
      <c r="E186" t="s">
        <v>43</v>
      </c>
      <c r="F186" s="6">
        <v>70049</v>
      </c>
      <c r="G186" s="6">
        <v>70291</v>
      </c>
      <c r="H186" s="6">
        <v>70295</v>
      </c>
      <c r="I186" s="6">
        <v>70297</v>
      </c>
      <c r="J186" s="6">
        <v>70051</v>
      </c>
      <c r="K186" s="6">
        <v>70053</v>
      </c>
      <c r="L186" s="6">
        <v>70305</v>
      </c>
      <c r="M186" s="6">
        <v>70311</v>
      </c>
      <c r="N186" s="6">
        <v>70055</v>
      </c>
      <c r="O186" s="6">
        <v>70057</v>
      </c>
      <c r="P186" s="6">
        <v>70321</v>
      </c>
      <c r="Q186" s="6">
        <v>70317</v>
      </c>
      <c r="R186" s="6">
        <v>70351</v>
      </c>
      <c r="S186" s="6">
        <v>70353</v>
      </c>
      <c r="T186" s="6">
        <v>70307</v>
      </c>
      <c r="U186" s="6">
        <v>70323</v>
      </c>
      <c r="V186" s="6">
        <v>70355</v>
      </c>
      <c r="W186" s="6">
        <v>70357</v>
      </c>
    </row>
    <row r="187" spans="1:23" hidden="1" x14ac:dyDescent="0.25">
      <c r="A187">
        <v>67</v>
      </c>
      <c r="B187" t="s">
        <v>70</v>
      </c>
      <c r="C187" t="s">
        <v>56</v>
      </c>
      <c r="D187" t="s">
        <v>363</v>
      </c>
      <c r="E187" t="s">
        <v>43</v>
      </c>
      <c r="F187" s="6">
        <v>70049</v>
      </c>
      <c r="G187" s="6">
        <v>70291</v>
      </c>
      <c r="H187" s="6">
        <v>70295</v>
      </c>
      <c r="I187" s="6">
        <v>70297</v>
      </c>
      <c r="J187" s="6">
        <v>70051</v>
      </c>
      <c r="K187" s="6">
        <v>70053</v>
      </c>
      <c r="L187" s="6">
        <v>70305</v>
      </c>
      <c r="M187" s="6">
        <v>70311</v>
      </c>
      <c r="N187" s="6">
        <v>70055</v>
      </c>
      <c r="O187" s="6">
        <v>70057</v>
      </c>
      <c r="P187" s="6">
        <v>70321</v>
      </c>
      <c r="Q187" s="6">
        <v>70317</v>
      </c>
      <c r="R187" s="6">
        <v>70351</v>
      </c>
      <c r="S187" s="6">
        <v>70353</v>
      </c>
      <c r="T187" s="6">
        <v>70307</v>
      </c>
      <c r="U187" s="6">
        <v>70323</v>
      </c>
      <c r="V187" s="6">
        <v>70355</v>
      </c>
      <c r="W187" s="6">
        <v>70357</v>
      </c>
    </row>
    <row r="188" spans="1:23" hidden="1" x14ac:dyDescent="0.25">
      <c r="A188">
        <v>108</v>
      </c>
      <c r="B188" t="s">
        <v>2</v>
      </c>
      <c r="C188" t="s">
        <v>88</v>
      </c>
      <c r="D188" t="s">
        <v>403</v>
      </c>
      <c r="E188" t="s">
        <v>43</v>
      </c>
      <c r="F188" s="6">
        <v>70049</v>
      </c>
      <c r="G188" s="6">
        <v>70291</v>
      </c>
      <c r="H188" s="6">
        <v>70295</v>
      </c>
      <c r="I188" s="6">
        <v>70297</v>
      </c>
      <c r="J188" s="6">
        <v>70051</v>
      </c>
      <c r="K188" s="6">
        <v>70053</v>
      </c>
      <c r="L188" s="6">
        <v>70305</v>
      </c>
      <c r="M188" s="6">
        <v>70311</v>
      </c>
      <c r="N188" s="6">
        <v>70055</v>
      </c>
      <c r="O188" s="6">
        <v>70057</v>
      </c>
      <c r="P188" s="6">
        <v>70321</v>
      </c>
      <c r="Q188" s="6">
        <v>70317</v>
      </c>
      <c r="R188" s="6">
        <v>70351</v>
      </c>
      <c r="S188" s="6">
        <v>70353</v>
      </c>
      <c r="T188" s="6">
        <v>70307</v>
      </c>
      <c r="U188" s="6">
        <v>70323</v>
      </c>
      <c r="V188" s="6">
        <v>70355</v>
      </c>
      <c r="W188" s="6">
        <v>70357</v>
      </c>
    </row>
    <row r="189" spans="1:23" hidden="1" x14ac:dyDescent="0.25">
      <c r="A189">
        <v>109</v>
      </c>
      <c r="B189" t="s">
        <v>2</v>
      </c>
      <c r="C189" t="s">
        <v>89</v>
      </c>
      <c r="D189" t="s">
        <v>404</v>
      </c>
      <c r="E189" t="s">
        <v>43</v>
      </c>
      <c r="F189" s="6">
        <v>70049</v>
      </c>
      <c r="G189" s="6">
        <v>70291</v>
      </c>
      <c r="H189" s="6">
        <v>70295</v>
      </c>
      <c r="I189" s="6">
        <v>70297</v>
      </c>
      <c r="J189" s="6">
        <v>70051</v>
      </c>
      <c r="K189" s="6">
        <v>70053</v>
      </c>
      <c r="L189" s="6">
        <v>70305</v>
      </c>
      <c r="M189" s="6">
        <v>70311</v>
      </c>
      <c r="N189" s="6">
        <v>70055</v>
      </c>
      <c r="O189" s="6">
        <v>70057</v>
      </c>
      <c r="P189" s="6">
        <v>70321</v>
      </c>
      <c r="Q189" s="6">
        <v>70317</v>
      </c>
      <c r="R189" s="6">
        <v>70351</v>
      </c>
      <c r="S189" s="6">
        <v>70353</v>
      </c>
      <c r="T189" s="6">
        <v>70307</v>
      </c>
      <c r="U189" s="6">
        <v>70323</v>
      </c>
      <c r="V189" s="6">
        <v>70355</v>
      </c>
      <c r="W189" s="6">
        <v>70357</v>
      </c>
    </row>
    <row r="190" spans="1:23" hidden="1" x14ac:dyDescent="0.25">
      <c r="A190">
        <v>136</v>
      </c>
      <c r="B190" t="s">
        <v>243</v>
      </c>
      <c r="C190" t="s">
        <v>261</v>
      </c>
      <c r="D190" t="s">
        <v>431</v>
      </c>
      <c r="E190" t="s">
        <v>43</v>
      </c>
      <c r="F190" s="6">
        <v>70049</v>
      </c>
      <c r="G190" s="6">
        <v>70291</v>
      </c>
      <c r="H190" s="6">
        <v>70295</v>
      </c>
      <c r="I190" s="6">
        <v>70297</v>
      </c>
      <c r="J190" s="6">
        <v>70051</v>
      </c>
      <c r="K190" s="6">
        <v>70053</v>
      </c>
      <c r="L190" s="6">
        <v>70305</v>
      </c>
      <c r="M190" s="6">
        <v>70311</v>
      </c>
      <c r="N190" s="6">
        <v>70055</v>
      </c>
      <c r="O190" s="6">
        <v>70057</v>
      </c>
      <c r="P190" s="6">
        <v>70321</v>
      </c>
      <c r="Q190" s="6">
        <v>70317</v>
      </c>
      <c r="R190" s="6">
        <v>70351</v>
      </c>
      <c r="S190" s="6">
        <v>70353</v>
      </c>
      <c r="T190" s="6">
        <v>70307</v>
      </c>
      <c r="U190" s="6">
        <v>70323</v>
      </c>
      <c r="V190" s="6">
        <v>70355</v>
      </c>
      <c r="W190" s="6">
        <v>70357</v>
      </c>
    </row>
    <row r="191" spans="1:23" hidden="1" x14ac:dyDescent="0.25">
      <c r="A191">
        <v>137</v>
      </c>
      <c r="B191" t="s">
        <v>242</v>
      </c>
      <c r="C191" t="s">
        <v>262</v>
      </c>
      <c r="D191" t="s">
        <v>432</v>
      </c>
      <c r="E191" t="s">
        <v>43</v>
      </c>
      <c r="F191" s="6">
        <v>70049</v>
      </c>
      <c r="G191" s="6">
        <v>70291</v>
      </c>
      <c r="H191" s="6">
        <v>70295</v>
      </c>
      <c r="I191" s="6">
        <v>70297</v>
      </c>
      <c r="J191" s="6">
        <v>70051</v>
      </c>
      <c r="K191" s="6">
        <v>70053</v>
      </c>
      <c r="L191" s="6">
        <v>70305</v>
      </c>
      <c r="M191" s="6">
        <v>70311</v>
      </c>
      <c r="N191" s="6">
        <v>70055</v>
      </c>
      <c r="O191" s="6">
        <v>70057</v>
      </c>
      <c r="P191" s="6">
        <v>70321</v>
      </c>
      <c r="Q191" s="6">
        <v>70317</v>
      </c>
      <c r="R191" s="6">
        <v>70351</v>
      </c>
      <c r="S191" s="6">
        <v>70353</v>
      </c>
      <c r="T191" s="6">
        <v>70307</v>
      </c>
      <c r="U191" s="6">
        <v>70323</v>
      </c>
      <c r="V191" s="6">
        <v>70355</v>
      </c>
      <c r="W191" s="6">
        <v>70357</v>
      </c>
    </row>
    <row r="192" spans="1:23" hidden="1" x14ac:dyDescent="0.25">
      <c r="A192">
        <v>139</v>
      </c>
      <c r="B192" t="s">
        <v>244</v>
      </c>
      <c r="C192" s="5" t="s">
        <v>263</v>
      </c>
      <c r="D192" t="s">
        <v>434</v>
      </c>
      <c r="E192" t="s">
        <v>43</v>
      </c>
      <c r="F192" s="6">
        <v>70049</v>
      </c>
      <c r="G192" s="6">
        <v>70291</v>
      </c>
      <c r="H192" s="6">
        <v>70295</v>
      </c>
      <c r="I192" s="6">
        <v>70297</v>
      </c>
      <c r="J192" s="6">
        <v>70051</v>
      </c>
      <c r="K192" s="6">
        <v>70053</v>
      </c>
      <c r="L192" s="6">
        <v>70305</v>
      </c>
      <c r="M192" s="6">
        <v>70311</v>
      </c>
      <c r="N192" s="6">
        <v>70055</v>
      </c>
      <c r="O192" s="6">
        <v>70057</v>
      </c>
      <c r="P192" s="6">
        <v>70321</v>
      </c>
      <c r="Q192" s="6">
        <v>70317</v>
      </c>
      <c r="R192" s="6">
        <v>70351</v>
      </c>
      <c r="S192" s="6">
        <v>70353</v>
      </c>
      <c r="T192" s="6">
        <v>70307</v>
      </c>
      <c r="U192" s="6">
        <v>70323</v>
      </c>
      <c r="V192" s="6">
        <v>70355</v>
      </c>
      <c r="W192" s="6">
        <v>70357</v>
      </c>
    </row>
    <row r="193" spans="1:23" hidden="1" x14ac:dyDescent="0.25">
      <c r="A193">
        <v>142</v>
      </c>
      <c r="B193" t="s">
        <v>244</v>
      </c>
      <c r="C193" s="5" t="s">
        <v>266</v>
      </c>
      <c r="D193" t="s">
        <v>437</v>
      </c>
      <c r="E193" t="s">
        <v>43</v>
      </c>
      <c r="F193" s="6">
        <v>70049</v>
      </c>
      <c r="G193" s="6">
        <v>70291</v>
      </c>
      <c r="H193" s="6">
        <v>70295</v>
      </c>
      <c r="I193" s="6">
        <v>70297</v>
      </c>
      <c r="J193" s="6">
        <v>70051</v>
      </c>
      <c r="K193" s="6">
        <v>70053</v>
      </c>
      <c r="L193" s="6">
        <v>70305</v>
      </c>
      <c r="M193" s="6">
        <v>70311</v>
      </c>
      <c r="N193" s="6">
        <v>70055</v>
      </c>
      <c r="O193" s="6">
        <v>70057</v>
      </c>
      <c r="P193" s="6">
        <v>70321</v>
      </c>
      <c r="Q193" s="6">
        <v>70317</v>
      </c>
      <c r="R193" s="6">
        <v>70351</v>
      </c>
      <c r="S193" s="6">
        <v>70353</v>
      </c>
      <c r="T193" s="6">
        <v>70307</v>
      </c>
      <c r="U193" s="6">
        <v>70323</v>
      </c>
      <c r="V193" s="6">
        <v>70355</v>
      </c>
      <c r="W193" s="6">
        <v>70357</v>
      </c>
    </row>
    <row r="194" spans="1:23" hidden="1" x14ac:dyDescent="0.25">
      <c r="A194">
        <v>157</v>
      </c>
      <c r="B194" t="s">
        <v>14</v>
      </c>
      <c r="C194" t="s">
        <v>142</v>
      </c>
      <c r="D194" t="s">
        <v>452</v>
      </c>
      <c r="E194" t="s">
        <v>43</v>
      </c>
      <c r="F194" s="6">
        <v>70049</v>
      </c>
      <c r="G194" s="6">
        <v>70291</v>
      </c>
      <c r="H194" s="6">
        <v>70295</v>
      </c>
      <c r="I194" s="6">
        <v>70297</v>
      </c>
      <c r="J194" s="6">
        <v>70051</v>
      </c>
      <c r="K194" s="6">
        <v>70053</v>
      </c>
      <c r="L194" s="6">
        <v>70305</v>
      </c>
      <c r="M194" s="6">
        <v>70311</v>
      </c>
      <c r="N194" s="6">
        <v>70055</v>
      </c>
      <c r="O194" s="6">
        <v>70057</v>
      </c>
      <c r="P194" s="6">
        <v>70321</v>
      </c>
      <c r="Q194" s="6">
        <v>70317</v>
      </c>
      <c r="R194" s="6">
        <v>70351</v>
      </c>
      <c r="S194" s="6">
        <v>70353</v>
      </c>
      <c r="T194" s="6">
        <v>70307</v>
      </c>
      <c r="U194" s="6">
        <v>70323</v>
      </c>
      <c r="V194" s="6">
        <v>70355</v>
      </c>
      <c r="W194" s="6">
        <v>70357</v>
      </c>
    </row>
    <row r="195" spans="1:23" hidden="1" x14ac:dyDescent="0.25">
      <c r="A195">
        <v>181</v>
      </c>
      <c r="B195" t="s">
        <v>11</v>
      </c>
      <c r="C195" t="s">
        <v>142</v>
      </c>
      <c r="D195" t="s">
        <v>476</v>
      </c>
      <c r="E195" t="s">
        <v>43</v>
      </c>
      <c r="F195" s="6">
        <v>70049</v>
      </c>
      <c r="G195" s="6">
        <v>70291</v>
      </c>
      <c r="H195" s="6">
        <v>70295</v>
      </c>
      <c r="I195" s="6">
        <v>70297</v>
      </c>
      <c r="J195" s="6">
        <v>70051</v>
      </c>
      <c r="K195" s="6">
        <v>70053</v>
      </c>
      <c r="L195" s="6">
        <v>70305</v>
      </c>
      <c r="M195" s="6">
        <v>70311</v>
      </c>
      <c r="N195" s="6">
        <v>70055</v>
      </c>
      <c r="O195" s="6">
        <v>70057</v>
      </c>
      <c r="P195" s="6">
        <v>70321</v>
      </c>
      <c r="Q195" s="6">
        <v>70317</v>
      </c>
      <c r="R195" s="6">
        <v>70351</v>
      </c>
      <c r="S195" s="6">
        <v>70353</v>
      </c>
      <c r="T195" s="6">
        <v>70307</v>
      </c>
      <c r="U195" s="6">
        <v>70323</v>
      </c>
      <c r="V195" s="6">
        <v>70355</v>
      </c>
      <c r="W195" s="6">
        <v>70357</v>
      </c>
    </row>
    <row r="196" spans="1:23" hidden="1" x14ac:dyDescent="0.25">
      <c r="A196">
        <v>186</v>
      </c>
      <c r="B196" t="s">
        <v>597</v>
      </c>
      <c r="C196" t="s">
        <v>165</v>
      </c>
      <c r="D196" t="s">
        <v>602</v>
      </c>
      <c r="E196" t="s">
        <v>43</v>
      </c>
      <c r="F196" s="6">
        <v>70049</v>
      </c>
      <c r="G196" s="6">
        <v>70291</v>
      </c>
      <c r="H196" s="6">
        <v>70295</v>
      </c>
      <c r="I196" s="6">
        <v>70297</v>
      </c>
      <c r="J196" s="6">
        <v>70051</v>
      </c>
      <c r="K196" s="6">
        <v>70053</v>
      </c>
      <c r="L196" s="6">
        <v>70305</v>
      </c>
      <c r="M196" s="6">
        <v>70311</v>
      </c>
      <c r="N196" s="6">
        <v>70055</v>
      </c>
      <c r="O196" s="6">
        <v>70057</v>
      </c>
      <c r="P196" s="6">
        <v>70321</v>
      </c>
      <c r="Q196" s="6">
        <v>70317</v>
      </c>
      <c r="R196" s="6">
        <v>70351</v>
      </c>
      <c r="S196" s="6">
        <v>70353</v>
      </c>
      <c r="T196" s="6">
        <v>70307</v>
      </c>
      <c r="U196" s="6">
        <v>70323</v>
      </c>
      <c r="V196" s="6">
        <v>70355</v>
      </c>
      <c r="W196" s="6">
        <v>70357</v>
      </c>
    </row>
    <row r="197" spans="1:23" hidden="1" x14ac:dyDescent="0.25">
      <c r="A197">
        <v>187</v>
      </c>
      <c r="B197" t="s">
        <v>597</v>
      </c>
      <c r="C197" t="s">
        <v>166</v>
      </c>
      <c r="D197" t="s">
        <v>603</v>
      </c>
      <c r="E197" t="s">
        <v>43</v>
      </c>
      <c r="F197" s="6">
        <v>70049</v>
      </c>
      <c r="G197" s="6">
        <v>70291</v>
      </c>
      <c r="H197" s="6">
        <v>70295</v>
      </c>
      <c r="I197" s="6">
        <v>70297</v>
      </c>
      <c r="J197" s="6">
        <v>70051</v>
      </c>
      <c r="K197" s="6">
        <v>70053</v>
      </c>
      <c r="L197" s="6">
        <v>70305</v>
      </c>
      <c r="M197" s="6">
        <v>70311</v>
      </c>
      <c r="N197" s="6">
        <v>70055</v>
      </c>
      <c r="O197" s="6">
        <v>70057</v>
      </c>
      <c r="P197" s="6">
        <v>70321</v>
      </c>
      <c r="Q197" s="6">
        <v>70317</v>
      </c>
      <c r="R197" s="6">
        <v>70351</v>
      </c>
      <c r="S197" s="6">
        <v>70353</v>
      </c>
      <c r="T197" s="6">
        <v>70307</v>
      </c>
      <c r="U197" s="6">
        <v>70323</v>
      </c>
      <c r="V197" s="6">
        <v>70355</v>
      </c>
      <c r="W197" s="6">
        <v>70357</v>
      </c>
    </row>
    <row r="198" spans="1:23" hidden="1" x14ac:dyDescent="0.25">
      <c r="A198">
        <v>188</v>
      </c>
      <c r="B198" t="s">
        <v>597</v>
      </c>
      <c r="C198" t="s">
        <v>167</v>
      </c>
      <c r="D198" t="s">
        <v>604</v>
      </c>
      <c r="E198" t="s">
        <v>43</v>
      </c>
      <c r="F198" s="6">
        <v>70049</v>
      </c>
      <c r="G198" s="6">
        <v>70291</v>
      </c>
      <c r="H198" s="6">
        <v>70295</v>
      </c>
      <c r="I198" s="6">
        <v>70297</v>
      </c>
      <c r="J198" s="6">
        <v>70051</v>
      </c>
      <c r="K198" s="6">
        <v>70053</v>
      </c>
      <c r="L198" s="6">
        <v>70305</v>
      </c>
      <c r="M198" s="6">
        <v>70311</v>
      </c>
      <c r="N198" s="6">
        <v>70055</v>
      </c>
      <c r="O198" s="6">
        <v>70057</v>
      </c>
      <c r="P198" s="6">
        <v>70321</v>
      </c>
      <c r="Q198" s="6">
        <v>70317</v>
      </c>
      <c r="R198" s="6">
        <v>70351</v>
      </c>
      <c r="S198" s="6">
        <v>70353</v>
      </c>
      <c r="T198" s="6">
        <v>70307</v>
      </c>
      <c r="U198" s="6">
        <v>70323</v>
      </c>
      <c r="V198" s="6">
        <v>70355</v>
      </c>
      <c r="W198" s="6">
        <v>70357</v>
      </c>
    </row>
    <row r="199" spans="1:23" hidden="1" x14ac:dyDescent="0.25">
      <c r="A199">
        <v>196</v>
      </c>
      <c r="B199" t="s">
        <v>8</v>
      </c>
      <c r="C199" t="s">
        <v>174</v>
      </c>
      <c r="D199" t="s">
        <v>480</v>
      </c>
      <c r="E199" t="s">
        <v>43</v>
      </c>
      <c r="F199" s="6">
        <v>70049</v>
      </c>
      <c r="G199" s="6">
        <v>70291</v>
      </c>
      <c r="H199" s="6">
        <v>70295</v>
      </c>
      <c r="I199" s="6">
        <v>70297</v>
      </c>
      <c r="J199" s="6">
        <v>70051</v>
      </c>
      <c r="K199" s="6">
        <v>70053</v>
      </c>
      <c r="L199" s="6">
        <v>70305</v>
      </c>
      <c r="M199" s="6">
        <v>70311</v>
      </c>
      <c r="N199" s="6">
        <v>70055</v>
      </c>
      <c r="O199" s="6">
        <v>70057</v>
      </c>
      <c r="P199" s="6">
        <v>70321</v>
      </c>
      <c r="Q199" s="6">
        <v>70317</v>
      </c>
      <c r="R199" s="6">
        <v>70351</v>
      </c>
      <c r="S199" s="6">
        <v>70353</v>
      </c>
      <c r="T199" s="6">
        <v>70307</v>
      </c>
      <c r="U199" s="6">
        <v>70323</v>
      </c>
      <c r="V199" s="6">
        <v>70355</v>
      </c>
      <c r="W199" s="6">
        <v>70357</v>
      </c>
    </row>
    <row r="200" spans="1:23" hidden="1" x14ac:dyDescent="0.25">
      <c r="A200">
        <v>197</v>
      </c>
      <c r="B200" t="s">
        <v>8</v>
      </c>
      <c r="C200" t="s">
        <v>175</v>
      </c>
      <c r="D200" t="s">
        <v>481</v>
      </c>
      <c r="E200" t="s">
        <v>43</v>
      </c>
      <c r="F200" s="6">
        <v>70049</v>
      </c>
      <c r="G200" s="6">
        <v>70291</v>
      </c>
      <c r="H200" s="6">
        <v>70295</v>
      </c>
      <c r="I200" s="6">
        <v>70297</v>
      </c>
      <c r="J200" s="6">
        <v>70051</v>
      </c>
      <c r="K200" s="6">
        <v>70053</v>
      </c>
      <c r="L200" s="6">
        <v>70305</v>
      </c>
      <c r="M200" s="6">
        <v>70311</v>
      </c>
      <c r="N200" s="6">
        <v>70055</v>
      </c>
      <c r="O200" s="6">
        <v>70057</v>
      </c>
      <c r="P200" s="6">
        <v>70321</v>
      </c>
      <c r="Q200" s="6">
        <v>70317</v>
      </c>
      <c r="R200" s="6">
        <v>70351</v>
      </c>
      <c r="S200" s="6">
        <v>70353</v>
      </c>
      <c r="T200" s="6">
        <v>70307</v>
      </c>
      <c r="U200" s="6">
        <v>70323</v>
      </c>
      <c r="V200" s="6">
        <v>70355</v>
      </c>
      <c r="W200" s="6">
        <v>70357</v>
      </c>
    </row>
    <row r="201" spans="1:23" hidden="1" x14ac:dyDescent="0.25">
      <c r="A201">
        <v>201</v>
      </c>
      <c r="B201" t="s">
        <v>241</v>
      </c>
      <c r="C201" t="s">
        <v>257</v>
      </c>
      <c r="D201" t="s">
        <v>485</v>
      </c>
      <c r="E201" t="s">
        <v>43</v>
      </c>
      <c r="F201" s="6">
        <v>70049</v>
      </c>
      <c r="G201" s="6">
        <v>70291</v>
      </c>
      <c r="H201" s="6">
        <v>70295</v>
      </c>
      <c r="I201" s="6">
        <v>70297</v>
      </c>
      <c r="J201" s="6">
        <v>70051</v>
      </c>
      <c r="K201" s="6">
        <v>70053</v>
      </c>
      <c r="L201" s="6">
        <v>70305</v>
      </c>
      <c r="M201" s="6">
        <v>70311</v>
      </c>
      <c r="N201" s="6">
        <v>70055</v>
      </c>
      <c r="O201" s="6">
        <v>70057</v>
      </c>
      <c r="P201" s="6">
        <v>70321</v>
      </c>
      <c r="Q201" s="6">
        <v>70317</v>
      </c>
      <c r="R201" s="6">
        <v>70351</v>
      </c>
      <c r="S201" s="6">
        <v>70353</v>
      </c>
      <c r="T201" s="6">
        <v>70307</v>
      </c>
      <c r="U201" s="6">
        <v>70323</v>
      </c>
      <c r="V201" s="6">
        <v>70355</v>
      </c>
      <c r="W201" s="6">
        <v>70357</v>
      </c>
    </row>
    <row r="202" spans="1:23" hidden="1" x14ac:dyDescent="0.25">
      <c r="A202">
        <v>202</v>
      </c>
      <c r="B202" t="s">
        <v>241</v>
      </c>
      <c r="C202" t="s">
        <v>258</v>
      </c>
      <c r="D202" t="s">
        <v>486</v>
      </c>
      <c r="E202" t="s">
        <v>43</v>
      </c>
      <c r="F202" s="6">
        <v>70049</v>
      </c>
      <c r="G202" s="6">
        <v>70291</v>
      </c>
      <c r="H202" s="6">
        <v>70295</v>
      </c>
      <c r="I202" s="6">
        <v>70297</v>
      </c>
      <c r="J202" s="6">
        <v>70051</v>
      </c>
      <c r="K202" s="6">
        <v>70053</v>
      </c>
      <c r="L202" s="6">
        <v>70305</v>
      </c>
      <c r="M202" s="6">
        <v>70311</v>
      </c>
      <c r="N202" s="6">
        <v>70055</v>
      </c>
      <c r="O202" s="6">
        <v>70057</v>
      </c>
      <c r="P202" s="6">
        <v>70321</v>
      </c>
      <c r="Q202" s="6">
        <v>70317</v>
      </c>
      <c r="R202" s="6">
        <v>70351</v>
      </c>
      <c r="S202" s="6">
        <v>70353</v>
      </c>
      <c r="T202" s="6">
        <v>70307</v>
      </c>
      <c r="U202" s="6">
        <v>70323</v>
      </c>
      <c r="V202" s="6">
        <v>70355</v>
      </c>
      <c r="W202" s="6">
        <v>70357</v>
      </c>
    </row>
    <row r="203" spans="1:23" hidden="1" x14ac:dyDescent="0.25">
      <c r="A203">
        <v>207</v>
      </c>
      <c r="B203" t="s">
        <v>16</v>
      </c>
      <c r="C203" t="s">
        <v>181</v>
      </c>
      <c r="D203" t="s">
        <v>491</v>
      </c>
      <c r="E203" t="s">
        <v>43</v>
      </c>
      <c r="F203" s="6">
        <v>70049</v>
      </c>
      <c r="G203" s="6">
        <v>70291</v>
      </c>
      <c r="H203" s="6">
        <v>70295</v>
      </c>
      <c r="I203" s="6">
        <v>70297</v>
      </c>
      <c r="J203" s="6">
        <v>70051</v>
      </c>
      <c r="K203" s="6">
        <v>70053</v>
      </c>
      <c r="L203" s="6">
        <v>70305</v>
      </c>
      <c r="M203" s="6">
        <v>70311</v>
      </c>
      <c r="N203" s="6">
        <v>70055</v>
      </c>
      <c r="O203" s="6">
        <v>70057</v>
      </c>
      <c r="P203" s="6">
        <v>70321</v>
      </c>
      <c r="Q203" s="6">
        <v>70317</v>
      </c>
      <c r="R203" s="6">
        <v>70351</v>
      </c>
      <c r="S203" s="6">
        <v>70353</v>
      </c>
      <c r="T203" s="6">
        <v>70307</v>
      </c>
      <c r="U203" s="6">
        <v>70323</v>
      </c>
      <c r="V203" s="6">
        <v>70355</v>
      </c>
      <c r="W203" s="6">
        <v>70357</v>
      </c>
    </row>
    <row r="204" spans="1:23" hidden="1" x14ac:dyDescent="0.25">
      <c r="A204">
        <v>212</v>
      </c>
      <c r="B204" t="s">
        <v>16</v>
      </c>
      <c r="C204" t="s">
        <v>186</v>
      </c>
      <c r="D204" t="s">
        <v>496</v>
      </c>
      <c r="E204" t="s">
        <v>43</v>
      </c>
      <c r="F204" s="6">
        <v>70049</v>
      </c>
      <c r="G204" s="6">
        <v>70291</v>
      </c>
      <c r="H204" s="6">
        <v>70295</v>
      </c>
      <c r="I204" s="6">
        <v>70297</v>
      </c>
      <c r="J204" s="6">
        <v>70051</v>
      </c>
      <c r="K204" s="6">
        <v>70053</v>
      </c>
      <c r="L204" s="6">
        <v>70305</v>
      </c>
      <c r="M204" s="6">
        <v>70311</v>
      </c>
      <c r="N204" s="6">
        <v>70055</v>
      </c>
      <c r="O204" s="6">
        <v>70057</v>
      </c>
      <c r="P204" s="6">
        <v>70321</v>
      </c>
      <c r="Q204" s="6">
        <v>70317</v>
      </c>
      <c r="R204" s="6">
        <v>70351</v>
      </c>
      <c r="S204" s="6">
        <v>70353</v>
      </c>
      <c r="T204" s="6">
        <v>70307</v>
      </c>
      <c r="U204" s="6">
        <v>70323</v>
      </c>
      <c r="V204" s="6">
        <v>70355</v>
      </c>
      <c r="W204" s="6">
        <v>70357</v>
      </c>
    </row>
    <row r="205" spans="1:23" hidden="1" x14ac:dyDescent="0.25">
      <c r="A205">
        <v>213</v>
      </c>
      <c r="B205" t="s">
        <v>16</v>
      </c>
      <c r="C205" t="s">
        <v>187</v>
      </c>
      <c r="D205" t="s">
        <v>497</v>
      </c>
      <c r="E205" t="s">
        <v>43</v>
      </c>
      <c r="F205" s="6">
        <v>70049</v>
      </c>
      <c r="G205" s="6">
        <v>70291</v>
      </c>
      <c r="H205" s="6">
        <v>70295</v>
      </c>
      <c r="I205" s="6">
        <v>70297</v>
      </c>
      <c r="J205" s="6">
        <v>70051</v>
      </c>
      <c r="K205" s="6">
        <v>70053</v>
      </c>
      <c r="L205" s="6">
        <v>70305</v>
      </c>
      <c r="M205" s="6">
        <v>70311</v>
      </c>
      <c r="N205" s="6">
        <v>70055</v>
      </c>
      <c r="O205" s="6">
        <v>70057</v>
      </c>
      <c r="P205" s="6">
        <v>70321</v>
      </c>
      <c r="Q205" s="6">
        <v>70317</v>
      </c>
      <c r="R205" s="6">
        <v>70351</v>
      </c>
      <c r="S205" s="6">
        <v>70353</v>
      </c>
      <c r="T205" s="6">
        <v>70307</v>
      </c>
      <c r="U205" s="6">
        <v>70323</v>
      </c>
      <c r="V205" s="6">
        <v>70355</v>
      </c>
      <c r="W205" s="6">
        <v>70357</v>
      </c>
    </row>
    <row r="206" spans="1:23" hidden="1" x14ac:dyDescent="0.25">
      <c r="A206">
        <v>220</v>
      </c>
      <c r="B206" t="s">
        <v>17</v>
      </c>
      <c r="C206" t="s">
        <v>192</v>
      </c>
      <c r="D206" t="s">
        <v>504</v>
      </c>
      <c r="E206" t="s">
        <v>43</v>
      </c>
      <c r="F206" s="6">
        <v>70049</v>
      </c>
      <c r="G206" s="6">
        <v>70291</v>
      </c>
      <c r="H206" s="6">
        <v>70295</v>
      </c>
      <c r="I206" s="6">
        <v>70297</v>
      </c>
      <c r="J206" s="6">
        <v>70051</v>
      </c>
      <c r="K206" s="6">
        <v>70053</v>
      </c>
      <c r="L206" s="6">
        <v>70305</v>
      </c>
      <c r="M206" s="6">
        <v>70311</v>
      </c>
      <c r="N206" s="6">
        <v>70055</v>
      </c>
      <c r="O206" s="6">
        <v>70057</v>
      </c>
      <c r="P206" s="6">
        <v>70321</v>
      </c>
      <c r="Q206" s="6">
        <v>70317</v>
      </c>
      <c r="R206" s="6">
        <v>70351</v>
      </c>
      <c r="S206" s="6">
        <v>70353</v>
      </c>
      <c r="T206" s="6">
        <v>70307</v>
      </c>
      <c r="U206" s="6">
        <v>70323</v>
      </c>
      <c r="V206" s="6">
        <v>70355</v>
      </c>
      <c r="W206" s="6">
        <v>70357</v>
      </c>
    </row>
    <row r="207" spans="1:23" hidden="1" x14ac:dyDescent="0.25">
      <c r="A207">
        <v>228</v>
      </c>
      <c r="B207" t="s">
        <v>17</v>
      </c>
      <c r="C207" t="s">
        <v>201</v>
      </c>
      <c r="D207" t="s">
        <v>512</v>
      </c>
      <c r="E207" t="s">
        <v>43</v>
      </c>
      <c r="F207" s="6">
        <v>70049</v>
      </c>
      <c r="G207" s="6">
        <v>70291</v>
      </c>
      <c r="H207" s="6">
        <v>70295</v>
      </c>
      <c r="I207" s="6">
        <v>70297</v>
      </c>
      <c r="J207" s="6">
        <v>70051</v>
      </c>
      <c r="K207" s="6">
        <v>70053</v>
      </c>
      <c r="L207" s="6">
        <v>70305</v>
      </c>
      <c r="M207" s="6">
        <v>70311</v>
      </c>
      <c r="N207" s="6">
        <v>70055</v>
      </c>
      <c r="O207" s="6">
        <v>70057</v>
      </c>
      <c r="P207" s="6">
        <v>70321</v>
      </c>
      <c r="Q207" s="6">
        <v>70317</v>
      </c>
      <c r="R207" s="6">
        <v>70351</v>
      </c>
      <c r="S207" s="6">
        <v>70353</v>
      </c>
      <c r="T207" s="6">
        <v>70307</v>
      </c>
      <c r="U207" s="6">
        <v>70323</v>
      </c>
      <c r="V207" s="6">
        <v>70355</v>
      </c>
      <c r="W207" s="6">
        <v>70357</v>
      </c>
    </row>
    <row r="208" spans="1:23" hidden="1" x14ac:dyDescent="0.25">
      <c r="A208">
        <v>235</v>
      </c>
      <c r="B208" t="s">
        <v>5</v>
      </c>
      <c r="C208" t="s">
        <v>206</v>
      </c>
      <c r="D208" t="s">
        <v>519</v>
      </c>
      <c r="E208" t="s">
        <v>43</v>
      </c>
      <c r="F208" s="6">
        <v>70049</v>
      </c>
      <c r="G208" s="6">
        <v>70291</v>
      </c>
      <c r="H208" s="6">
        <v>70295</v>
      </c>
      <c r="I208" s="6">
        <v>70297</v>
      </c>
      <c r="J208" s="6">
        <v>70051</v>
      </c>
      <c r="K208" s="6">
        <v>70053</v>
      </c>
      <c r="L208" s="6">
        <v>70305</v>
      </c>
      <c r="M208" s="6">
        <v>70311</v>
      </c>
      <c r="N208" s="6">
        <v>70055</v>
      </c>
      <c r="O208" s="6">
        <v>70057</v>
      </c>
      <c r="P208" s="6">
        <v>70321</v>
      </c>
      <c r="Q208" s="6">
        <v>70317</v>
      </c>
      <c r="R208" s="6">
        <v>70351</v>
      </c>
      <c r="S208" s="6">
        <v>70353</v>
      </c>
      <c r="T208" s="6">
        <v>70307</v>
      </c>
      <c r="U208" s="6">
        <v>70323</v>
      </c>
      <c r="V208" s="6">
        <v>70355</v>
      </c>
      <c r="W208" s="6">
        <v>70357</v>
      </c>
    </row>
    <row r="209" spans="1:23" hidden="1" x14ac:dyDescent="0.25">
      <c r="A209">
        <v>236</v>
      </c>
      <c r="B209" t="s">
        <v>5</v>
      </c>
      <c r="C209" t="s">
        <v>207</v>
      </c>
      <c r="D209" t="s">
        <v>520</v>
      </c>
      <c r="E209" t="s">
        <v>43</v>
      </c>
      <c r="F209" s="6">
        <v>70049</v>
      </c>
      <c r="G209" s="6">
        <v>70291</v>
      </c>
      <c r="H209" s="6">
        <v>70295</v>
      </c>
      <c r="I209" s="6">
        <v>70297</v>
      </c>
      <c r="J209" s="6">
        <v>70051</v>
      </c>
      <c r="K209" s="6">
        <v>70053</v>
      </c>
      <c r="L209" s="6">
        <v>70305</v>
      </c>
      <c r="M209" s="6">
        <v>70311</v>
      </c>
      <c r="N209" s="6">
        <v>70055</v>
      </c>
      <c r="O209" s="6">
        <v>70057</v>
      </c>
      <c r="P209" s="6">
        <v>70321</v>
      </c>
      <c r="Q209" s="6">
        <v>70317</v>
      </c>
      <c r="R209" s="6">
        <v>70351</v>
      </c>
      <c r="S209" s="6">
        <v>70353</v>
      </c>
      <c r="T209" s="6">
        <v>70307</v>
      </c>
      <c r="U209" s="6">
        <v>70323</v>
      </c>
      <c r="V209" s="6">
        <v>70355</v>
      </c>
      <c r="W209" s="6">
        <v>70357</v>
      </c>
    </row>
    <row r="210" spans="1:23" hidden="1" x14ac:dyDescent="0.25">
      <c r="A210">
        <v>237</v>
      </c>
      <c r="B210" t="s">
        <v>5</v>
      </c>
      <c r="C210" t="s">
        <v>208</v>
      </c>
      <c r="D210" t="s">
        <v>521</v>
      </c>
      <c r="E210" t="s">
        <v>43</v>
      </c>
      <c r="F210" s="6">
        <v>70049</v>
      </c>
      <c r="G210" s="6">
        <v>70291</v>
      </c>
      <c r="H210" s="6">
        <v>70295</v>
      </c>
      <c r="I210" s="6">
        <v>70297</v>
      </c>
      <c r="J210" s="6">
        <v>70051</v>
      </c>
      <c r="K210" s="6">
        <v>70053</v>
      </c>
      <c r="L210" s="6">
        <v>70305</v>
      </c>
      <c r="M210" s="6">
        <v>70311</v>
      </c>
      <c r="N210" s="6">
        <v>70055</v>
      </c>
      <c r="O210" s="6">
        <v>70057</v>
      </c>
      <c r="P210" s="6">
        <v>70321</v>
      </c>
      <c r="Q210" s="6">
        <v>70317</v>
      </c>
      <c r="R210" s="6">
        <v>70351</v>
      </c>
      <c r="S210" s="6">
        <v>70353</v>
      </c>
      <c r="T210" s="6">
        <v>70307</v>
      </c>
      <c r="U210" s="6">
        <v>70323</v>
      </c>
      <c r="V210" s="6">
        <v>70355</v>
      </c>
      <c r="W210" s="6">
        <v>70357</v>
      </c>
    </row>
    <row r="211" spans="1:23" hidden="1" x14ac:dyDescent="0.25">
      <c r="A211">
        <v>238</v>
      </c>
      <c r="B211" t="s">
        <v>5</v>
      </c>
      <c r="C211" t="s">
        <v>209</v>
      </c>
      <c r="D211" t="s">
        <v>522</v>
      </c>
      <c r="E211" t="s">
        <v>43</v>
      </c>
      <c r="F211" s="6">
        <v>70049</v>
      </c>
      <c r="G211" s="6">
        <v>70291</v>
      </c>
      <c r="H211" s="6">
        <v>70295</v>
      </c>
      <c r="I211" s="6">
        <v>70297</v>
      </c>
      <c r="J211" s="6">
        <v>70051</v>
      </c>
      <c r="K211" s="6">
        <v>70053</v>
      </c>
      <c r="L211" s="6">
        <v>70305</v>
      </c>
      <c r="M211" s="6">
        <v>70311</v>
      </c>
      <c r="N211" s="6">
        <v>70055</v>
      </c>
      <c r="O211" s="6">
        <v>70057</v>
      </c>
      <c r="P211" s="6">
        <v>70321</v>
      </c>
      <c r="Q211" s="6">
        <v>70317</v>
      </c>
      <c r="R211" s="6">
        <v>70351</v>
      </c>
      <c r="S211" s="6">
        <v>70353</v>
      </c>
      <c r="T211" s="6">
        <v>70307</v>
      </c>
      <c r="U211" s="6">
        <v>70323</v>
      </c>
      <c r="V211" s="6">
        <v>70355</v>
      </c>
      <c r="W211" s="6">
        <v>70357</v>
      </c>
    </row>
    <row r="212" spans="1:23" hidden="1" x14ac:dyDescent="0.25">
      <c r="A212">
        <v>240</v>
      </c>
      <c r="B212" t="s">
        <v>5</v>
      </c>
      <c r="C212" t="s">
        <v>210</v>
      </c>
      <c r="D212" t="s">
        <v>524</v>
      </c>
      <c r="E212" t="s">
        <v>43</v>
      </c>
      <c r="F212" s="6">
        <v>70049</v>
      </c>
      <c r="G212" s="6">
        <v>70291</v>
      </c>
      <c r="H212" s="6">
        <v>70295</v>
      </c>
      <c r="I212" s="6">
        <v>70297</v>
      </c>
      <c r="J212" s="6">
        <v>70051</v>
      </c>
      <c r="K212" s="6">
        <v>70053</v>
      </c>
      <c r="L212" s="6">
        <v>70305</v>
      </c>
      <c r="M212" s="6">
        <v>70311</v>
      </c>
      <c r="N212" s="6">
        <v>70055</v>
      </c>
      <c r="O212" s="6">
        <v>70057</v>
      </c>
      <c r="P212" s="6">
        <v>70321</v>
      </c>
      <c r="Q212" s="6">
        <v>70317</v>
      </c>
      <c r="R212" s="6">
        <v>70351</v>
      </c>
      <c r="S212" s="6">
        <v>70353</v>
      </c>
      <c r="T212" s="6">
        <v>70307</v>
      </c>
      <c r="U212" s="6">
        <v>70323</v>
      </c>
      <c r="V212" s="6">
        <v>70355</v>
      </c>
      <c r="W212" s="6">
        <v>70357</v>
      </c>
    </row>
    <row r="213" spans="1:23" hidden="1" x14ac:dyDescent="0.25">
      <c r="A213">
        <v>241</v>
      </c>
      <c r="B213" t="s">
        <v>5</v>
      </c>
      <c r="C213" t="s">
        <v>211</v>
      </c>
      <c r="D213" t="s">
        <v>525</v>
      </c>
      <c r="E213" t="s">
        <v>43</v>
      </c>
      <c r="F213" s="6">
        <v>70049</v>
      </c>
      <c r="G213" s="6">
        <v>70291</v>
      </c>
      <c r="H213" s="6">
        <v>70295</v>
      </c>
      <c r="I213" s="6">
        <v>70297</v>
      </c>
      <c r="J213" s="6">
        <v>70051</v>
      </c>
      <c r="K213" s="6">
        <v>70053</v>
      </c>
      <c r="L213" s="6">
        <v>70305</v>
      </c>
      <c r="M213" s="6">
        <v>70311</v>
      </c>
      <c r="N213" s="6">
        <v>70055</v>
      </c>
      <c r="O213" s="6">
        <v>70057</v>
      </c>
      <c r="P213" s="6">
        <v>70321</v>
      </c>
      <c r="Q213" s="6">
        <v>70317</v>
      </c>
      <c r="R213" s="6">
        <v>70351</v>
      </c>
      <c r="S213" s="6">
        <v>70353</v>
      </c>
      <c r="T213" s="6">
        <v>70307</v>
      </c>
      <c r="U213" s="6">
        <v>70323</v>
      </c>
      <c r="V213" s="6">
        <v>70355</v>
      </c>
      <c r="W213" s="6">
        <v>70357</v>
      </c>
    </row>
    <row r="214" spans="1:23" hidden="1" x14ac:dyDescent="0.25">
      <c r="A214">
        <v>270</v>
      </c>
      <c r="B214" t="s">
        <v>6</v>
      </c>
      <c r="C214" t="s">
        <v>267</v>
      </c>
      <c r="D214" t="s">
        <v>545</v>
      </c>
      <c r="E214" t="s">
        <v>43</v>
      </c>
      <c r="F214" s="6">
        <v>70049</v>
      </c>
      <c r="G214" s="6">
        <v>70291</v>
      </c>
      <c r="H214" s="6">
        <v>70295</v>
      </c>
      <c r="I214" s="6">
        <v>70297</v>
      </c>
      <c r="J214" s="6">
        <v>70051</v>
      </c>
      <c r="K214" s="6">
        <v>70053</v>
      </c>
      <c r="L214" s="6">
        <v>70305</v>
      </c>
      <c r="M214" s="6">
        <v>70311</v>
      </c>
      <c r="N214" s="6">
        <v>70055</v>
      </c>
      <c r="O214" s="6">
        <v>70057</v>
      </c>
      <c r="P214" s="6">
        <v>70321</v>
      </c>
      <c r="Q214" s="6">
        <v>70317</v>
      </c>
      <c r="R214" s="6">
        <v>70351</v>
      </c>
      <c r="S214" s="6">
        <v>70353</v>
      </c>
      <c r="T214" s="6">
        <v>70307</v>
      </c>
      <c r="U214" s="6">
        <v>70323</v>
      </c>
      <c r="V214" s="6">
        <v>70355</v>
      </c>
      <c r="W214" s="6">
        <v>70357</v>
      </c>
    </row>
    <row r="215" spans="1:23" hidden="1" x14ac:dyDescent="0.25">
      <c r="A215">
        <v>273</v>
      </c>
      <c r="B215" t="s">
        <v>6</v>
      </c>
      <c r="C215" t="s">
        <v>270</v>
      </c>
      <c r="D215" t="s">
        <v>548</v>
      </c>
      <c r="E215" t="s">
        <v>43</v>
      </c>
      <c r="F215" s="6">
        <v>70049</v>
      </c>
      <c r="G215" s="6">
        <v>70291</v>
      </c>
      <c r="H215" s="6">
        <v>70295</v>
      </c>
      <c r="I215" s="6">
        <v>70297</v>
      </c>
      <c r="J215" s="6">
        <v>70051</v>
      </c>
      <c r="K215" s="6">
        <v>70053</v>
      </c>
      <c r="L215" s="6">
        <v>70305</v>
      </c>
      <c r="M215" s="6">
        <v>70311</v>
      </c>
      <c r="N215" s="6">
        <v>70055</v>
      </c>
      <c r="O215" s="6">
        <v>70057</v>
      </c>
      <c r="P215" s="6">
        <v>70321</v>
      </c>
      <c r="Q215" s="6">
        <v>70317</v>
      </c>
      <c r="R215" s="6">
        <v>70351</v>
      </c>
      <c r="S215" s="6">
        <v>70353</v>
      </c>
      <c r="T215" s="6">
        <v>70307</v>
      </c>
      <c r="U215" s="6">
        <v>70323</v>
      </c>
      <c r="V215" s="6">
        <v>70355</v>
      </c>
      <c r="W215" s="6">
        <v>70357</v>
      </c>
    </row>
    <row r="216" spans="1:23" hidden="1" x14ac:dyDescent="0.25">
      <c r="A216">
        <v>274</v>
      </c>
      <c r="B216" t="s">
        <v>6</v>
      </c>
      <c r="C216" t="s">
        <v>271</v>
      </c>
      <c r="D216" t="s">
        <v>549</v>
      </c>
      <c r="E216" t="s">
        <v>43</v>
      </c>
      <c r="F216" s="6">
        <v>70049</v>
      </c>
      <c r="G216" s="6">
        <v>70291</v>
      </c>
      <c r="H216" s="6">
        <v>70295</v>
      </c>
      <c r="I216" s="6">
        <v>70297</v>
      </c>
      <c r="J216" s="6">
        <v>70051</v>
      </c>
      <c r="K216" s="6">
        <v>70053</v>
      </c>
      <c r="L216" s="6">
        <v>70305</v>
      </c>
      <c r="M216" s="6">
        <v>70311</v>
      </c>
      <c r="N216" s="6">
        <v>70055</v>
      </c>
      <c r="O216" s="6">
        <v>70057</v>
      </c>
      <c r="P216" s="6">
        <v>70321</v>
      </c>
      <c r="Q216" s="6">
        <v>70317</v>
      </c>
      <c r="R216" s="6">
        <v>70351</v>
      </c>
      <c r="S216" s="6">
        <v>70353</v>
      </c>
      <c r="T216" s="6">
        <v>70307</v>
      </c>
      <c r="U216" s="6">
        <v>70323</v>
      </c>
      <c r="V216" s="6">
        <v>70355</v>
      </c>
      <c r="W216" s="6">
        <v>70357</v>
      </c>
    </row>
    <row r="217" spans="1:23" hidden="1" x14ac:dyDescent="0.25">
      <c r="A217">
        <v>275</v>
      </c>
      <c r="B217" t="s">
        <v>6</v>
      </c>
      <c r="C217" t="s">
        <v>267</v>
      </c>
      <c r="D217" t="s">
        <v>545</v>
      </c>
      <c r="E217" t="s">
        <v>43</v>
      </c>
      <c r="F217" s="6">
        <v>70049</v>
      </c>
      <c r="G217" s="6">
        <v>70291</v>
      </c>
      <c r="H217" s="6">
        <v>70295</v>
      </c>
      <c r="I217" s="6">
        <v>70297</v>
      </c>
      <c r="J217" s="6">
        <v>70051</v>
      </c>
      <c r="K217" s="6">
        <v>70053</v>
      </c>
      <c r="L217" s="6">
        <v>70305</v>
      </c>
      <c r="M217" s="6">
        <v>70311</v>
      </c>
      <c r="N217" s="6">
        <v>70055</v>
      </c>
      <c r="O217" s="6">
        <v>70057</v>
      </c>
      <c r="P217" s="6">
        <v>70321</v>
      </c>
      <c r="Q217" s="6">
        <v>70317</v>
      </c>
      <c r="R217" s="6">
        <v>70351</v>
      </c>
      <c r="S217" s="6">
        <v>70353</v>
      </c>
      <c r="T217" s="6">
        <v>70307</v>
      </c>
      <c r="U217" s="6">
        <v>70323</v>
      </c>
      <c r="V217" s="6">
        <v>70355</v>
      </c>
      <c r="W217" s="6">
        <v>70357</v>
      </c>
    </row>
    <row r="218" spans="1:23" hidden="1" x14ac:dyDescent="0.25">
      <c r="A218">
        <v>278</v>
      </c>
      <c r="B218" t="s">
        <v>6</v>
      </c>
      <c r="C218" t="s">
        <v>273</v>
      </c>
      <c r="D218" t="s">
        <v>551</v>
      </c>
      <c r="E218" t="s">
        <v>43</v>
      </c>
      <c r="F218" s="6">
        <v>70049</v>
      </c>
      <c r="G218" s="6">
        <v>70291</v>
      </c>
      <c r="H218" s="6">
        <v>70295</v>
      </c>
      <c r="I218" s="6">
        <v>70297</v>
      </c>
      <c r="J218" s="6">
        <v>70051</v>
      </c>
      <c r="K218" s="6">
        <v>70053</v>
      </c>
      <c r="L218" s="6">
        <v>70305</v>
      </c>
      <c r="M218" s="6">
        <v>70311</v>
      </c>
      <c r="N218" s="6">
        <v>70055</v>
      </c>
      <c r="O218" s="6">
        <v>70057</v>
      </c>
      <c r="P218" s="6">
        <v>70321</v>
      </c>
      <c r="Q218" s="6">
        <v>70317</v>
      </c>
      <c r="R218" s="6">
        <v>70351</v>
      </c>
      <c r="S218" s="6">
        <v>70353</v>
      </c>
      <c r="T218" s="6">
        <v>70307</v>
      </c>
      <c r="U218" s="6">
        <v>70323</v>
      </c>
      <c r="V218" s="6">
        <v>70355</v>
      </c>
      <c r="W218" s="6">
        <v>70357</v>
      </c>
    </row>
    <row r="219" spans="1:23" hidden="1" x14ac:dyDescent="0.25">
      <c r="A219">
        <v>289</v>
      </c>
      <c r="B219" t="s">
        <v>18</v>
      </c>
      <c r="C219" t="s">
        <v>286</v>
      </c>
      <c r="D219" t="s">
        <v>562</v>
      </c>
      <c r="E219" t="s">
        <v>43</v>
      </c>
      <c r="F219" s="6">
        <v>70049</v>
      </c>
      <c r="G219" s="6">
        <v>70291</v>
      </c>
      <c r="H219" s="6">
        <v>70295</v>
      </c>
      <c r="I219" s="6">
        <v>70297</v>
      </c>
      <c r="J219" s="6">
        <v>70051</v>
      </c>
      <c r="K219" s="6">
        <v>70053</v>
      </c>
      <c r="L219" s="6">
        <v>70305</v>
      </c>
      <c r="M219" s="6">
        <v>70311</v>
      </c>
      <c r="N219" s="6">
        <v>70055</v>
      </c>
      <c r="O219" s="6">
        <v>70057</v>
      </c>
      <c r="P219" s="6">
        <v>70321</v>
      </c>
      <c r="Q219" s="6">
        <v>70317</v>
      </c>
      <c r="R219" s="6">
        <v>70351</v>
      </c>
      <c r="S219" s="6">
        <v>70353</v>
      </c>
      <c r="T219" s="6">
        <v>70307</v>
      </c>
      <c r="U219" s="6">
        <v>70323</v>
      </c>
      <c r="V219" s="6">
        <v>70355</v>
      </c>
      <c r="W219" s="6">
        <v>70357</v>
      </c>
    </row>
    <row r="220" spans="1:23" hidden="1" x14ac:dyDescent="0.25">
      <c r="A220">
        <v>294</v>
      </c>
      <c r="B220" t="s">
        <v>12</v>
      </c>
      <c r="C220" t="s">
        <v>567</v>
      </c>
      <c r="D220" t="s">
        <v>568</v>
      </c>
      <c r="E220" t="s">
        <v>43</v>
      </c>
      <c r="F220" s="6">
        <v>70049</v>
      </c>
      <c r="G220" s="6">
        <v>70291</v>
      </c>
      <c r="H220" s="6">
        <v>70295</v>
      </c>
      <c r="I220" s="6">
        <v>70297</v>
      </c>
      <c r="J220" s="6">
        <v>70051</v>
      </c>
      <c r="K220" s="6">
        <v>70053</v>
      </c>
      <c r="L220" s="6">
        <v>70305</v>
      </c>
      <c r="M220" s="6">
        <v>70311</v>
      </c>
      <c r="N220" s="6">
        <v>70055</v>
      </c>
      <c r="O220" s="6">
        <v>70057</v>
      </c>
      <c r="P220" s="6">
        <v>70321</v>
      </c>
      <c r="Q220" s="6">
        <v>70317</v>
      </c>
      <c r="R220" s="6">
        <v>70351</v>
      </c>
      <c r="S220" s="6">
        <v>70353</v>
      </c>
      <c r="T220" s="6">
        <v>70307</v>
      </c>
      <c r="U220" s="6">
        <v>70323</v>
      </c>
      <c r="V220" s="6">
        <v>70355</v>
      </c>
      <c r="W220" s="6">
        <v>70357</v>
      </c>
    </row>
    <row r="221" spans="1:23" hidden="1" x14ac:dyDescent="0.25">
      <c r="A221">
        <v>100</v>
      </c>
      <c r="B221" t="s">
        <v>2</v>
      </c>
      <c r="C221" t="s">
        <v>80</v>
      </c>
      <c r="D221" t="s">
        <v>395</v>
      </c>
      <c r="E221" t="s">
        <v>125</v>
      </c>
      <c r="F221" s="6">
        <v>70049</v>
      </c>
      <c r="G221" s="6">
        <v>70291</v>
      </c>
      <c r="H221" s="6">
        <v>70295</v>
      </c>
      <c r="I221" s="6">
        <v>70297</v>
      </c>
      <c r="J221" s="6">
        <v>70051</v>
      </c>
      <c r="K221" s="6">
        <v>70053</v>
      </c>
      <c r="L221" s="6">
        <v>70305</v>
      </c>
      <c r="M221" s="6">
        <v>70311</v>
      </c>
      <c r="N221" s="6">
        <v>70055</v>
      </c>
      <c r="O221" s="6">
        <v>70057</v>
      </c>
      <c r="P221" s="6">
        <v>70321</v>
      </c>
      <c r="Q221" s="6">
        <v>70317</v>
      </c>
      <c r="R221" s="6">
        <v>70351</v>
      </c>
      <c r="S221" s="6">
        <v>70353</v>
      </c>
      <c r="T221" s="6">
        <v>70307</v>
      </c>
      <c r="U221" s="6">
        <v>70323</v>
      </c>
      <c r="V221" s="6">
        <v>70355</v>
      </c>
      <c r="W221" s="6">
        <v>70357</v>
      </c>
    </row>
    <row r="222" spans="1:23" hidden="1" x14ac:dyDescent="0.25">
      <c r="A222">
        <v>74</v>
      </c>
      <c r="B222" t="s">
        <v>70</v>
      </c>
      <c r="C222" t="s">
        <v>63</v>
      </c>
      <c r="D222" t="s">
        <v>370</v>
      </c>
      <c r="E222" t="s">
        <v>132</v>
      </c>
      <c r="F222" s="6">
        <v>70082</v>
      </c>
      <c r="G222" s="6">
        <v>70084</v>
      </c>
      <c r="H222" s="6">
        <v>70086</v>
      </c>
      <c r="I222" s="6">
        <v>70088</v>
      </c>
      <c r="J222" s="6">
        <v>70090</v>
      </c>
      <c r="K222" s="6">
        <v>70092</v>
      </c>
      <c r="L222" s="6">
        <v>70094</v>
      </c>
      <c r="M222" s="6">
        <v>70096</v>
      </c>
      <c r="N222" s="6">
        <v>70100</v>
      </c>
      <c r="O222" s="6">
        <v>70102</v>
      </c>
      <c r="P222" s="6">
        <v>70104</v>
      </c>
      <c r="Q222" s="6">
        <v>70106</v>
      </c>
      <c r="R222" s="7">
        <v>70524</v>
      </c>
      <c r="S222" s="7">
        <v>70526</v>
      </c>
      <c r="T222" s="7">
        <v>70528</v>
      </c>
      <c r="U222" s="7">
        <v>70530</v>
      </c>
      <c r="V222" s="7">
        <v>70532</v>
      </c>
      <c r="W222" s="7">
        <v>70534</v>
      </c>
    </row>
    <row r="223" spans="1:23" hidden="1" x14ac:dyDescent="0.25">
      <c r="A223">
        <v>75</v>
      </c>
      <c r="B223" t="s">
        <v>70</v>
      </c>
      <c r="C223" t="s">
        <v>64</v>
      </c>
      <c r="D223" t="s">
        <v>371</v>
      </c>
      <c r="E223" t="s">
        <v>132</v>
      </c>
      <c r="F223" s="6">
        <v>70082</v>
      </c>
      <c r="G223" s="6">
        <v>70084</v>
      </c>
      <c r="H223" s="6">
        <v>70086</v>
      </c>
      <c r="I223" s="6">
        <v>70088</v>
      </c>
      <c r="J223" s="6">
        <v>70090</v>
      </c>
      <c r="K223" s="6">
        <v>70092</v>
      </c>
      <c r="L223" s="6">
        <v>70094</v>
      </c>
      <c r="M223" s="6">
        <v>70096</v>
      </c>
      <c r="N223" s="6">
        <v>70100</v>
      </c>
      <c r="O223" s="6">
        <v>70102</v>
      </c>
      <c r="P223" s="6">
        <v>70104</v>
      </c>
      <c r="Q223" s="6">
        <v>70106</v>
      </c>
      <c r="R223" s="7">
        <v>70524</v>
      </c>
      <c r="S223" s="7">
        <v>70526</v>
      </c>
      <c r="T223" s="7">
        <v>70528</v>
      </c>
      <c r="U223" s="7">
        <v>70530</v>
      </c>
      <c r="V223" s="7">
        <v>70532</v>
      </c>
      <c r="W223" s="7">
        <v>70534</v>
      </c>
    </row>
    <row r="224" spans="1:23" hidden="1" x14ac:dyDescent="0.25">
      <c r="A224">
        <v>76</v>
      </c>
      <c r="B224" t="s">
        <v>70</v>
      </c>
      <c r="C224" t="s">
        <v>65</v>
      </c>
      <c r="D224" t="s">
        <v>372</v>
      </c>
      <c r="E224" t="s">
        <v>132</v>
      </c>
      <c r="F224" s="6">
        <v>70082</v>
      </c>
      <c r="G224" s="6">
        <v>70084</v>
      </c>
      <c r="H224" s="6">
        <v>70086</v>
      </c>
      <c r="I224" s="6">
        <v>70088</v>
      </c>
      <c r="J224" s="6">
        <v>70090</v>
      </c>
      <c r="K224" s="6">
        <v>70092</v>
      </c>
      <c r="L224" s="6">
        <v>70094</v>
      </c>
      <c r="M224" s="6">
        <v>70096</v>
      </c>
      <c r="N224" s="6">
        <v>70100</v>
      </c>
      <c r="O224" s="6">
        <v>70102</v>
      </c>
      <c r="P224" s="6">
        <v>70104</v>
      </c>
      <c r="Q224" s="6">
        <v>70106</v>
      </c>
      <c r="R224" s="7">
        <v>70524</v>
      </c>
      <c r="S224" s="7">
        <v>70526</v>
      </c>
      <c r="T224" s="7">
        <v>70528</v>
      </c>
      <c r="U224" s="7">
        <v>70530</v>
      </c>
      <c r="V224" s="7">
        <v>70532</v>
      </c>
      <c r="W224" s="7">
        <v>70534</v>
      </c>
    </row>
    <row r="225" spans="1:26" hidden="1" x14ac:dyDescent="0.25">
      <c r="A225">
        <v>203</v>
      </c>
      <c r="B225" t="s">
        <v>241</v>
      </c>
      <c r="C225" t="s">
        <v>259</v>
      </c>
      <c r="D225" t="s">
        <v>487</v>
      </c>
      <c r="E225" t="s">
        <v>132</v>
      </c>
      <c r="F225" s="6">
        <v>70082</v>
      </c>
      <c r="G225" s="6">
        <v>70084</v>
      </c>
      <c r="H225" s="6">
        <v>70086</v>
      </c>
      <c r="I225" s="6">
        <v>70088</v>
      </c>
      <c r="J225" s="6">
        <v>70090</v>
      </c>
      <c r="K225" s="6">
        <v>70092</v>
      </c>
      <c r="L225" s="6">
        <v>70094</v>
      </c>
      <c r="M225" s="6">
        <v>70096</v>
      </c>
      <c r="N225" s="6">
        <v>70100</v>
      </c>
      <c r="O225" s="6">
        <v>70102</v>
      </c>
      <c r="P225" s="6">
        <v>70104</v>
      </c>
      <c r="Q225" s="6">
        <v>70106</v>
      </c>
      <c r="R225" s="7">
        <v>70524</v>
      </c>
      <c r="S225" s="7">
        <v>70526</v>
      </c>
      <c r="T225" s="7">
        <v>70528</v>
      </c>
      <c r="U225" s="7">
        <v>70530</v>
      </c>
      <c r="V225" s="7">
        <v>70532</v>
      </c>
      <c r="W225" s="7">
        <v>70534</v>
      </c>
    </row>
    <row r="226" spans="1:26" hidden="1" x14ac:dyDescent="0.25">
      <c r="A226">
        <v>145</v>
      </c>
      <c r="B226" t="s">
        <v>3</v>
      </c>
      <c r="C226" t="s">
        <v>64</v>
      </c>
      <c r="D226" t="s">
        <v>440</v>
      </c>
      <c r="E226" t="s">
        <v>73</v>
      </c>
      <c r="F226" s="6">
        <v>70082</v>
      </c>
      <c r="G226" s="6">
        <v>70084</v>
      </c>
      <c r="H226" s="6">
        <v>70086</v>
      </c>
      <c r="I226" s="6">
        <v>70088</v>
      </c>
      <c r="J226" s="6">
        <v>70090</v>
      </c>
      <c r="K226" s="6">
        <v>70092</v>
      </c>
      <c r="L226" s="6">
        <v>70094</v>
      </c>
      <c r="M226" s="6">
        <v>70096</v>
      </c>
      <c r="N226" s="6">
        <v>70100</v>
      </c>
      <c r="O226" s="6">
        <v>70102</v>
      </c>
      <c r="P226" s="6">
        <v>70104</v>
      </c>
      <c r="Q226" s="6">
        <v>70106</v>
      </c>
      <c r="R226" s="7">
        <v>70524</v>
      </c>
      <c r="S226" s="7">
        <v>70526</v>
      </c>
      <c r="T226" s="7">
        <v>70528</v>
      </c>
      <c r="U226" s="7">
        <v>70530</v>
      </c>
      <c r="V226" s="7">
        <v>70532</v>
      </c>
      <c r="W226" s="7">
        <v>70534</v>
      </c>
    </row>
    <row r="227" spans="1:26" hidden="1" x14ac:dyDescent="0.25">
      <c r="A227">
        <v>292</v>
      </c>
      <c r="B227" t="s">
        <v>12</v>
      </c>
      <c r="C227" t="s">
        <v>290</v>
      </c>
      <c r="D227" t="s">
        <v>565</v>
      </c>
      <c r="E227" t="s">
        <v>73</v>
      </c>
      <c r="F227" s="6">
        <v>70082</v>
      </c>
      <c r="G227" s="6">
        <v>70084</v>
      </c>
      <c r="H227" s="6">
        <v>70086</v>
      </c>
      <c r="I227" s="6">
        <v>70088</v>
      </c>
      <c r="J227" s="6">
        <v>70090</v>
      </c>
      <c r="K227" s="6">
        <v>70092</v>
      </c>
      <c r="L227" s="6">
        <v>70094</v>
      </c>
      <c r="M227" s="6">
        <v>70096</v>
      </c>
      <c r="N227" s="6">
        <v>70100</v>
      </c>
      <c r="O227" s="6">
        <v>70102</v>
      </c>
      <c r="P227" s="6">
        <v>70104</v>
      </c>
      <c r="Q227" s="6">
        <v>70106</v>
      </c>
      <c r="R227" s="7">
        <v>70524</v>
      </c>
      <c r="S227" s="7">
        <v>70526</v>
      </c>
      <c r="T227" s="7">
        <v>70528</v>
      </c>
      <c r="U227" s="7">
        <v>70530</v>
      </c>
      <c r="V227" s="7">
        <v>70532</v>
      </c>
      <c r="W227" s="7">
        <v>70534</v>
      </c>
    </row>
    <row r="228" spans="1:26" hidden="1" x14ac:dyDescent="0.25">
      <c r="A228">
        <v>293</v>
      </c>
      <c r="B228" t="s">
        <v>12</v>
      </c>
      <c r="C228" t="s">
        <v>291</v>
      </c>
      <c r="D228" t="s">
        <v>566</v>
      </c>
      <c r="E228" t="s">
        <v>73</v>
      </c>
      <c r="F228" s="6">
        <v>70082</v>
      </c>
      <c r="G228" s="6">
        <v>70084</v>
      </c>
      <c r="H228" s="6">
        <v>70086</v>
      </c>
      <c r="I228" s="6">
        <v>70088</v>
      </c>
      <c r="J228" s="6">
        <v>70090</v>
      </c>
      <c r="K228" s="6">
        <v>70092</v>
      </c>
      <c r="L228" s="6">
        <v>70094</v>
      </c>
      <c r="M228" s="6">
        <v>70096</v>
      </c>
      <c r="N228" s="6">
        <v>70100</v>
      </c>
      <c r="O228" s="6">
        <v>70102</v>
      </c>
      <c r="P228" s="6">
        <v>70104</v>
      </c>
      <c r="Q228" s="6">
        <v>70106</v>
      </c>
      <c r="R228" s="7">
        <v>70524</v>
      </c>
      <c r="S228" s="7">
        <v>70526</v>
      </c>
      <c r="T228" s="7">
        <v>70528</v>
      </c>
      <c r="U228" s="7">
        <v>70530</v>
      </c>
      <c r="V228" s="7">
        <v>70532</v>
      </c>
      <c r="W228" s="7">
        <v>70534</v>
      </c>
    </row>
    <row r="229" spans="1:26" hidden="1" x14ac:dyDescent="0.25">
      <c r="A229">
        <v>246</v>
      </c>
      <c r="B229" t="s">
        <v>5</v>
      </c>
      <c r="C229" t="s">
        <v>221</v>
      </c>
      <c r="D229" t="s">
        <v>530</v>
      </c>
      <c r="E229" t="s">
        <v>230</v>
      </c>
      <c r="F229" s="6">
        <v>70058</v>
      </c>
    </row>
    <row r="230" spans="1:26" hidden="1" x14ac:dyDescent="0.25">
      <c r="A230">
        <v>260</v>
      </c>
      <c r="B230" t="s">
        <v>578</v>
      </c>
      <c r="C230" t="s">
        <v>571</v>
      </c>
      <c r="D230" t="s">
        <v>580</v>
      </c>
      <c r="E230" t="s">
        <v>588</v>
      </c>
      <c r="F230" s="6">
        <v>70058</v>
      </c>
      <c r="G230" s="6">
        <v>71502</v>
      </c>
      <c r="H230" s="6">
        <v>71504</v>
      </c>
      <c r="I230" s="6">
        <v>71506</v>
      </c>
      <c r="J230" s="6">
        <v>71508</v>
      </c>
      <c r="K230" s="6">
        <v>71510</v>
      </c>
      <c r="L230" s="6">
        <v>71512</v>
      </c>
      <c r="M230" s="6">
        <v>71514</v>
      </c>
      <c r="N230" s="6">
        <v>71516</v>
      </c>
      <c r="O230" s="6">
        <v>71520</v>
      </c>
      <c r="P230" s="6">
        <v>71522</v>
      </c>
      <c r="Q230" s="6">
        <v>71524</v>
      </c>
      <c r="R230" s="6">
        <v>71526</v>
      </c>
      <c r="S230" s="6">
        <v>70500</v>
      </c>
      <c r="T230" s="6">
        <v>70502</v>
      </c>
      <c r="U230" s="6">
        <v>70504</v>
      </c>
      <c r="V230" s="6">
        <v>70506</v>
      </c>
      <c r="W230" s="6">
        <v>70514</v>
      </c>
      <c r="X230" s="6">
        <v>70516</v>
      </c>
    </row>
    <row r="231" spans="1:26" hidden="1" x14ac:dyDescent="0.25">
      <c r="A231">
        <v>144</v>
      </c>
      <c r="B231" t="s">
        <v>3</v>
      </c>
      <c r="C231" t="s">
        <v>128</v>
      </c>
      <c r="D231" t="s">
        <v>439</v>
      </c>
      <c r="E231" t="s">
        <v>133</v>
      </c>
      <c r="F231" s="6">
        <v>70012</v>
      </c>
      <c r="G231" s="6">
        <v>70014</v>
      </c>
      <c r="H231" s="6">
        <v>70016</v>
      </c>
      <c r="I231" s="7">
        <v>70010</v>
      </c>
      <c r="J231" s="6">
        <v>70018</v>
      </c>
      <c r="K231" s="6">
        <v>70020</v>
      </c>
      <c r="L231" s="6">
        <v>70008</v>
      </c>
      <c r="M231" s="6">
        <v>70022</v>
      </c>
      <c r="N231" s="6">
        <v>70024</v>
      </c>
      <c r="O231" s="7">
        <v>70046</v>
      </c>
      <c r="P231" s="6">
        <v>70036</v>
      </c>
      <c r="Q231" s="6">
        <v>70026</v>
      </c>
      <c r="R231" s="6">
        <v>70028</v>
      </c>
      <c r="S231" s="6">
        <v>70030</v>
      </c>
      <c r="T231" s="6">
        <v>70032</v>
      </c>
      <c r="U231" s="7">
        <v>70518</v>
      </c>
      <c r="V231" s="7">
        <v>70520</v>
      </c>
      <c r="W231" s="7">
        <v>70536</v>
      </c>
      <c r="X231" s="7">
        <v>70538</v>
      </c>
      <c r="Y231" s="7">
        <v>70540</v>
      </c>
      <c r="Z231" s="7">
        <v>70546</v>
      </c>
    </row>
    <row r="232" spans="1:26" hidden="1" x14ac:dyDescent="0.25">
      <c r="A232">
        <v>261</v>
      </c>
      <c r="B232" t="s">
        <v>578</v>
      </c>
      <c r="C232" t="s">
        <v>572</v>
      </c>
      <c r="D232" t="s">
        <v>581</v>
      </c>
      <c r="E232" t="s">
        <v>133</v>
      </c>
      <c r="F232" s="6">
        <v>70012</v>
      </c>
      <c r="G232" s="6">
        <v>70014</v>
      </c>
      <c r="H232" s="6">
        <v>70016</v>
      </c>
      <c r="I232" s="7">
        <v>70010</v>
      </c>
      <c r="J232" s="6">
        <v>70018</v>
      </c>
      <c r="K232" s="6">
        <v>70020</v>
      </c>
      <c r="L232" s="6">
        <v>70008</v>
      </c>
      <c r="M232" s="6">
        <v>70022</v>
      </c>
      <c r="N232" s="6">
        <v>70024</v>
      </c>
      <c r="O232" s="7">
        <v>70046</v>
      </c>
      <c r="P232" s="6">
        <v>70036</v>
      </c>
      <c r="Q232" s="6">
        <v>70026</v>
      </c>
      <c r="R232" s="6">
        <v>70028</v>
      </c>
      <c r="S232" s="6">
        <v>70030</v>
      </c>
      <c r="T232" s="6">
        <v>70032</v>
      </c>
      <c r="U232" s="7">
        <v>70518</v>
      </c>
      <c r="V232" s="7">
        <v>70520</v>
      </c>
      <c r="W232" s="7">
        <v>70536</v>
      </c>
      <c r="X232" s="7">
        <v>70538</v>
      </c>
      <c r="Y232" s="7">
        <v>70540</v>
      </c>
      <c r="Z232" s="7">
        <v>70546</v>
      </c>
    </row>
    <row r="233" spans="1:26" hidden="1" x14ac:dyDescent="0.25">
      <c r="A233">
        <v>262</v>
      </c>
      <c r="B233" t="s">
        <v>578</v>
      </c>
      <c r="C233" t="s">
        <v>573</v>
      </c>
      <c r="D233" t="s">
        <v>582</v>
      </c>
      <c r="E233" t="s">
        <v>133</v>
      </c>
      <c r="F233" s="6">
        <v>70012</v>
      </c>
      <c r="G233" s="6">
        <v>70014</v>
      </c>
      <c r="H233" s="6">
        <v>70016</v>
      </c>
      <c r="I233" s="7">
        <v>70010</v>
      </c>
      <c r="J233" s="6">
        <v>70018</v>
      </c>
      <c r="K233" s="6">
        <v>70020</v>
      </c>
      <c r="L233" s="6">
        <v>70008</v>
      </c>
      <c r="M233" s="6">
        <v>70022</v>
      </c>
      <c r="N233" s="6">
        <v>70024</v>
      </c>
      <c r="O233" s="7">
        <v>70046</v>
      </c>
      <c r="P233" s="6">
        <v>70036</v>
      </c>
      <c r="Q233" s="6">
        <v>70026</v>
      </c>
      <c r="R233" s="6">
        <v>70028</v>
      </c>
      <c r="S233" s="6">
        <v>70030</v>
      </c>
      <c r="T233" s="6">
        <v>70032</v>
      </c>
      <c r="U233" s="7">
        <v>70518</v>
      </c>
      <c r="V233" s="7">
        <v>70520</v>
      </c>
      <c r="W233" s="7">
        <v>70536</v>
      </c>
      <c r="X233" s="7">
        <v>70538</v>
      </c>
      <c r="Y233" s="7">
        <v>70540</v>
      </c>
      <c r="Z233" s="7">
        <v>70546</v>
      </c>
    </row>
    <row r="234" spans="1:26" hidden="1" x14ac:dyDescent="0.25">
      <c r="A234">
        <v>10</v>
      </c>
      <c r="B234" t="s">
        <v>231</v>
      </c>
      <c r="C234" t="s">
        <v>240</v>
      </c>
      <c r="D234" t="s">
        <v>312</v>
      </c>
      <c r="E234" t="s">
        <v>131</v>
      </c>
      <c r="F234" s="6">
        <v>70058</v>
      </c>
      <c r="G234" s="6">
        <v>70072</v>
      </c>
      <c r="H234" s="6">
        <v>70074</v>
      </c>
      <c r="I234" s="6">
        <v>70076</v>
      </c>
      <c r="J234" s="6">
        <v>70080</v>
      </c>
    </row>
    <row r="235" spans="1:26" hidden="1" x14ac:dyDescent="0.25">
      <c r="A235">
        <v>15.3</v>
      </c>
      <c r="B235" t="s">
        <v>1</v>
      </c>
      <c r="C235" t="s">
        <v>941</v>
      </c>
      <c r="D235" t="s">
        <v>944</v>
      </c>
      <c r="E235" t="s">
        <v>131</v>
      </c>
      <c r="F235" s="6">
        <v>70058</v>
      </c>
      <c r="G235" s="6">
        <v>70072</v>
      </c>
      <c r="H235" s="6">
        <v>70074</v>
      </c>
      <c r="I235" s="6">
        <v>70076</v>
      </c>
      <c r="J235" s="6">
        <v>70080</v>
      </c>
    </row>
    <row r="236" spans="1:26" hidden="1" x14ac:dyDescent="0.25">
      <c r="A236">
        <v>86</v>
      </c>
      <c r="B236" t="s">
        <v>250</v>
      </c>
      <c r="C236" t="s">
        <v>252</v>
      </c>
      <c r="D236" t="s">
        <v>381</v>
      </c>
      <c r="E236" t="s">
        <v>131</v>
      </c>
      <c r="F236" s="6">
        <v>70058</v>
      </c>
      <c r="G236" s="6">
        <v>70072</v>
      </c>
      <c r="H236" s="6">
        <v>70074</v>
      </c>
      <c r="I236" s="6">
        <v>70076</v>
      </c>
      <c r="J236" s="6">
        <v>70080</v>
      </c>
    </row>
    <row r="237" spans="1:26" hidden="1" x14ac:dyDescent="0.25">
      <c r="A237">
        <v>143</v>
      </c>
      <c r="B237" t="s">
        <v>3</v>
      </c>
      <c r="C237" t="s">
        <v>127</v>
      </c>
      <c r="D237" t="s">
        <v>438</v>
      </c>
      <c r="E237" t="s">
        <v>131</v>
      </c>
      <c r="F237" s="6">
        <v>70058</v>
      </c>
      <c r="G237" s="6">
        <v>70072</v>
      </c>
      <c r="H237" s="6">
        <v>70074</v>
      </c>
      <c r="I237" s="6">
        <v>70076</v>
      </c>
      <c r="J237" s="6">
        <v>70080</v>
      </c>
    </row>
    <row r="238" spans="1:26" hidden="1" x14ac:dyDescent="0.25">
      <c r="A238">
        <v>189</v>
      </c>
      <c r="B238" t="s">
        <v>597</v>
      </c>
      <c r="C238" t="s">
        <v>168</v>
      </c>
      <c r="D238" t="s">
        <v>605</v>
      </c>
      <c r="E238" t="s">
        <v>131</v>
      </c>
      <c r="F238" s="6">
        <v>70058</v>
      </c>
      <c r="G238" s="6">
        <v>70072</v>
      </c>
      <c r="H238" s="6">
        <v>70074</v>
      </c>
      <c r="I238" s="6">
        <v>70076</v>
      </c>
      <c r="J238" s="6">
        <v>70080</v>
      </c>
    </row>
    <row r="239" spans="1:26" hidden="1" x14ac:dyDescent="0.25">
      <c r="A239">
        <v>198</v>
      </c>
      <c r="B239" t="s">
        <v>8</v>
      </c>
      <c r="C239" t="s">
        <v>176</v>
      </c>
      <c r="D239" t="s">
        <v>482</v>
      </c>
      <c r="E239" t="s">
        <v>131</v>
      </c>
      <c r="F239" s="6">
        <v>70058</v>
      </c>
      <c r="G239" s="6">
        <v>70072</v>
      </c>
      <c r="H239" s="6">
        <v>70074</v>
      </c>
      <c r="I239" s="6">
        <v>70076</v>
      </c>
      <c r="J239" s="6">
        <v>70080</v>
      </c>
    </row>
    <row r="240" spans="1:26" hidden="1" x14ac:dyDescent="0.25">
      <c r="A240">
        <v>256</v>
      </c>
      <c r="B240" t="s">
        <v>5</v>
      </c>
      <c r="C240" t="s">
        <v>213</v>
      </c>
      <c r="D240" t="s">
        <v>540</v>
      </c>
      <c r="E240" t="s">
        <v>131</v>
      </c>
      <c r="F240" s="6">
        <v>70058</v>
      </c>
      <c r="G240" s="6">
        <v>70072</v>
      </c>
      <c r="H240" s="6">
        <v>70074</v>
      </c>
      <c r="I240" s="6">
        <v>70076</v>
      </c>
      <c r="J240" s="6">
        <v>70080</v>
      </c>
    </row>
    <row r="241" spans="1:26" hidden="1" x14ac:dyDescent="0.25">
      <c r="A241">
        <v>258</v>
      </c>
      <c r="B241" t="s">
        <v>5</v>
      </c>
      <c r="C241" t="s">
        <v>215</v>
      </c>
      <c r="D241" t="s">
        <v>542</v>
      </c>
      <c r="E241" t="s">
        <v>131</v>
      </c>
      <c r="F241" s="6">
        <v>70058</v>
      </c>
      <c r="G241" s="6">
        <v>70072</v>
      </c>
      <c r="H241" s="6">
        <v>70074</v>
      </c>
      <c r="I241" s="6">
        <v>70076</v>
      </c>
      <c r="J241" s="6">
        <v>70080</v>
      </c>
    </row>
    <row r="242" spans="1:26" hidden="1" x14ac:dyDescent="0.25">
      <c r="A242">
        <v>259</v>
      </c>
      <c r="B242" t="s">
        <v>578</v>
      </c>
      <c r="C242" t="s">
        <v>570</v>
      </c>
      <c r="D242" t="s">
        <v>579</v>
      </c>
      <c r="E242" t="s">
        <v>131</v>
      </c>
      <c r="F242" s="6">
        <v>70058</v>
      </c>
      <c r="G242" s="6">
        <v>70072</v>
      </c>
      <c r="H242" s="6">
        <v>70074</v>
      </c>
      <c r="I242" s="6">
        <v>70076</v>
      </c>
      <c r="J242" s="6">
        <v>70080</v>
      </c>
    </row>
    <row r="243" spans="1:26" hidden="1" x14ac:dyDescent="0.25">
      <c r="A243">
        <v>283</v>
      </c>
      <c r="B243" t="s">
        <v>6</v>
      </c>
      <c r="C243" t="s">
        <v>279</v>
      </c>
      <c r="D243" t="s">
        <v>556</v>
      </c>
      <c r="E243" t="s">
        <v>131</v>
      </c>
      <c r="F243" s="6">
        <v>70058</v>
      </c>
      <c r="G243" s="6">
        <v>70072</v>
      </c>
      <c r="H243" s="6">
        <v>70074</v>
      </c>
      <c r="I243" s="6">
        <v>70076</v>
      </c>
      <c r="J243" s="6">
        <v>70080</v>
      </c>
    </row>
    <row r="244" spans="1:26" hidden="1" x14ac:dyDescent="0.25">
      <c r="A244">
        <v>284</v>
      </c>
      <c r="B244" t="s">
        <v>6</v>
      </c>
      <c r="C244" t="s">
        <v>276</v>
      </c>
      <c r="D244" t="s">
        <v>557</v>
      </c>
      <c r="E244" t="s">
        <v>131</v>
      </c>
      <c r="F244" s="6">
        <v>70058</v>
      </c>
      <c r="G244" s="6">
        <v>70072</v>
      </c>
      <c r="H244" s="6">
        <v>70074</v>
      </c>
      <c r="I244" s="6">
        <v>70076</v>
      </c>
      <c r="J244" s="6">
        <v>70080</v>
      </c>
    </row>
    <row r="245" spans="1:26" hidden="1" x14ac:dyDescent="0.25">
      <c r="A245">
        <v>285</v>
      </c>
      <c r="B245" t="s">
        <v>6</v>
      </c>
      <c r="C245" t="s">
        <v>277</v>
      </c>
      <c r="D245" t="s">
        <v>558</v>
      </c>
      <c r="E245" t="s">
        <v>131</v>
      </c>
      <c r="F245" s="6">
        <v>70058</v>
      </c>
      <c r="G245" s="6">
        <v>70072</v>
      </c>
      <c r="H245" s="6">
        <v>70074</v>
      </c>
      <c r="I245" s="6">
        <v>70076</v>
      </c>
      <c r="J245" s="6">
        <v>70080</v>
      </c>
    </row>
    <row r="246" spans="1:26" hidden="1" x14ac:dyDescent="0.25">
      <c r="A246">
        <v>286</v>
      </c>
      <c r="B246" t="s">
        <v>6</v>
      </c>
      <c r="C246" t="s">
        <v>278</v>
      </c>
      <c r="D246" t="s">
        <v>559</v>
      </c>
      <c r="E246" t="s">
        <v>131</v>
      </c>
      <c r="F246" s="6">
        <v>70058</v>
      </c>
      <c r="G246" s="6">
        <v>70072</v>
      </c>
      <c r="H246" s="6">
        <v>70074</v>
      </c>
      <c r="I246" s="6">
        <v>70076</v>
      </c>
      <c r="J246" s="6">
        <v>70080</v>
      </c>
    </row>
    <row r="247" spans="1:26" hidden="1" x14ac:dyDescent="0.25">
      <c r="A247">
        <v>11</v>
      </c>
      <c r="B247" t="s">
        <v>1</v>
      </c>
      <c r="C247" t="s">
        <v>76</v>
      </c>
      <c r="D247" t="s">
        <v>920</v>
      </c>
      <c r="E247" t="s">
        <v>795</v>
      </c>
      <c r="F247" s="6">
        <v>70122</v>
      </c>
      <c r="G247" s="6">
        <v>70124</v>
      </c>
      <c r="H247" s="6">
        <v>70126</v>
      </c>
      <c r="I247" s="6">
        <v>70130</v>
      </c>
      <c r="J247" s="6"/>
    </row>
    <row r="248" spans="1:26" hidden="1" x14ac:dyDescent="0.25">
      <c r="A248">
        <v>15.1</v>
      </c>
      <c r="B248" t="s">
        <v>1</v>
      </c>
      <c r="C248" t="s">
        <v>939</v>
      </c>
      <c r="D248" t="s">
        <v>942</v>
      </c>
      <c r="E248" t="s">
        <v>795</v>
      </c>
      <c r="F248" s="6">
        <v>70122</v>
      </c>
      <c r="G248" s="6">
        <v>70124</v>
      </c>
      <c r="H248" s="6">
        <v>70126</v>
      </c>
      <c r="I248" s="6">
        <v>70130</v>
      </c>
      <c r="J248" s="6"/>
    </row>
    <row r="249" spans="1:26" hidden="1" x14ac:dyDescent="0.25">
      <c r="A249">
        <v>15.2</v>
      </c>
      <c r="B249" t="s">
        <v>1</v>
      </c>
      <c r="C249" t="s">
        <v>940</v>
      </c>
      <c r="D249" t="s">
        <v>943</v>
      </c>
      <c r="E249" t="s">
        <v>795</v>
      </c>
      <c r="F249" s="6">
        <v>70122</v>
      </c>
      <c r="G249" s="6">
        <v>70124</v>
      </c>
      <c r="H249" s="6">
        <v>70126</v>
      </c>
      <c r="I249" s="6">
        <v>70130</v>
      </c>
      <c r="J249" s="6"/>
    </row>
    <row r="250" spans="1:26" hidden="1" x14ac:dyDescent="0.25">
      <c r="A250">
        <v>50</v>
      </c>
      <c r="B250" t="s">
        <v>245</v>
      </c>
      <c r="C250" t="s">
        <v>295</v>
      </c>
      <c r="D250" t="s">
        <v>347</v>
      </c>
      <c r="E250" t="s">
        <v>795</v>
      </c>
      <c r="F250" s="6">
        <v>70122</v>
      </c>
      <c r="G250" s="6">
        <v>70124</v>
      </c>
      <c r="H250" s="6">
        <v>70126</v>
      </c>
      <c r="I250" s="6">
        <v>70130</v>
      </c>
    </row>
    <row r="251" spans="1:26" hidden="1" x14ac:dyDescent="0.25">
      <c r="A251">
        <v>257</v>
      </c>
      <c r="B251" t="s">
        <v>5</v>
      </c>
      <c r="C251" t="s">
        <v>214</v>
      </c>
      <c r="D251" t="s">
        <v>541</v>
      </c>
      <c r="E251" t="s">
        <v>795</v>
      </c>
      <c r="F251" s="6">
        <v>70122</v>
      </c>
      <c r="G251" s="6">
        <v>70124</v>
      </c>
      <c r="H251" s="6">
        <v>70126</v>
      </c>
      <c r="I251" s="6">
        <v>70130</v>
      </c>
    </row>
    <row r="252" spans="1:26" hidden="1" x14ac:dyDescent="0.25">
      <c r="A252">
        <v>12</v>
      </c>
      <c r="B252" t="s">
        <v>1</v>
      </c>
      <c r="C252" t="s">
        <v>924</v>
      </c>
      <c r="D252" t="s">
        <v>925</v>
      </c>
      <c r="E252" t="s">
        <v>926</v>
      </c>
      <c r="F252" s="6">
        <v>70688</v>
      </c>
      <c r="G252" s="6">
        <v>70690</v>
      </c>
      <c r="H252" s="6">
        <v>70686</v>
      </c>
      <c r="I252" s="6">
        <v>70692</v>
      </c>
      <c r="J252" s="6">
        <v>70694</v>
      </c>
      <c r="K252" s="6">
        <v>70696</v>
      </c>
      <c r="L252" s="6">
        <v>70698</v>
      </c>
      <c r="M252" s="6">
        <v>70700</v>
      </c>
      <c r="N252" s="6">
        <v>70702</v>
      </c>
      <c r="O252" s="6">
        <v>70704</v>
      </c>
      <c r="P252" s="7">
        <v>70706</v>
      </c>
      <c r="Q252" s="6">
        <v>70710</v>
      </c>
    </row>
    <row r="253" spans="1:26" hidden="1" x14ac:dyDescent="0.25">
      <c r="A253">
        <v>262.10000000000002</v>
      </c>
      <c r="B253" t="s">
        <v>578</v>
      </c>
      <c r="C253" t="s">
        <v>577</v>
      </c>
      <c r="D253" t="s">
        <v>949</v>
      </c>
      <c r="E253" t="s">
        <v>950</v>
      </c>
      <c r="F253">
        <v>70058</v>
      </c>
      <c r="G253" s="6">
        <v>70688</v>
      </c>
      <c r="H253" s="6">
        <v>70690</v>
      </c>
      <c r="I253" s="6">
        <v>70686</v>
      </c>
      <c r="J253" s="6">
        <v>70692</v>
      </c>
      <c r="K253" s="6">
        <v>70694</v>
      </c>
      <c r="L253" s="6">
        <v>70696</v>
      </c>
      <c r="M253" s="6">
        <v>70698</v>
      </c>
      <c r="N253" s="6">
        <v>70700</v>
      </c>
      <c r="O253" s="6">
        <v>70702</v>
      </c>
      <c r="P253" s="6">
        <v>70704</v>
      </c>
      <c r="Q253" s="7">
        <v>70706</v>
      </c>
      <c r="R253" s="6">
        <v>70710</v>
      </c>
      <c r="S253" s="6"/>
      <c r="T253" s="6"/>
      <c r="U253" s="7"/>
      <c r="V253" s="7"/>
      <c r="W253" s="7"/>
      <c r="X253" s="7"/>
      <c r="Y253" s="7"/>
      <c r="Z253" s="7"/>
    </row>
    <row r="254" spans="1:26" hidden="1" x14ac:dyDescent="0.25">
      <c r="A254">
        <v>267</v>
      </c>
      <c r="B254" t="s">
        <v>578</v>
      </c>
      <c r="C254" t="s">
        <v>68</v>
      </c>
      <c r="D254" t="s">
        <v>587</v>
      </c>
      <c r="E254" t="s">
        <v>589</v>
      </c>
      <c r="F254" s="6">
        <v>70144</v>
      </c>
      <c r="G254" s="6">
        <v>70146</v>
      </c>
      <c r="H254" s="6">
        <v>70184</v>
      </c>
      <c r="I254" s="6">
        <v>70188</v>
      </c>
      <c r="J254" s="6">
        <v>70190</v>
      </c>
      <c r="K254" s="6">
        <v>70192</v>
      </c>
      <c r="L254" s="6">
        <v>70194</v>
      </c>
      <c r="M254" s="6">
        <v>70198</v>
      </c>
      <c r="N254" s="6">
        <v>70148</v>
      </c>
      <c r="O254" s="6">
        <v>70150</v>
      </c>
      <c r="P254" s="6">
        <v>70152</v>
      </c>
      <c r="Q254" s="6">
        <v>70154</v>
      </c>
      <c r="R254" s="6">
        <v>70156</v>
      </c>
      <c r="S254" s="6">
        <v>70158</v>
      </c>
      <c r="T254" s="6">
        <v>70160</v>
      </c>
      <c r="U254" s="6">
        <v>70162</v>
      </c>
    </row>
    <row r="255" spans="1:26" hidden="1" x14ac:dyDescent="0.25">
      <c r="A255">
        <v>13</v>
      </c>
      <c r="B255" t="s">
        <v>1</v>
      </c>
      <c r="C255" t="s">
        <v>77</v>
      </c>
      <c r="D255" t="s">
        <v>921</v>
      </c>
      <c r="E255" t="s">
        <v>74</v>
      </c>
      <c r="F255" s="6">
        <v>70144</v>
      </c>
      <c r="G255" s="6">
        <v>70146</v>
      </c>
      <c r="H255" s="6">
        <v>70184</v>
      </c>
      <c r="I255" s="6">
        <v>70188</v>
      </c>
      <c r="J255" s="6">
        <v>70190</v>
      </c>
      <c r="K255">
        <v>70192</v>
      </c>
      <c r="L255">
        <v>70194</v>
      </c>
      <c r="M255">
        <v>70198</v>
      </c>
      <c r="N255">
        <v>70200</v>
      </c>
      <c r="O255">
        <v>70202</v>
      </c>
      <c r="P255">
        <v>70204</v>
      </c>
    </row>
    <row r="256" spans="1:26" hidden="1" x14ac:dyDescent="0.25">
      <c r="A256">
        <v>77</v>
      </c>
      <c r="B256" t="s">
        <v>70</v>
      </c>
      <c r="C256" t="s">
        <v>66</v>
      </c>
      <c r="D256" t="s">
        <v>373</v>
      </c>
      <c r="E256" t="s">
        <v>74</v>
      </c>
      <c r="F256" s="6">
        <v>70144</v>
      </c>
      <c r="G256" s="6">
        <v>70146</v>
      </c>
      <c r="H256" s="6">
        <v>70184</v>
      </c>
      <c r="I256" s="6">
        <v>70188</v>
      </c>
      <c r="J256" s="6">
        <v>70190</v>
      </c>
      <c r="K256" s="6">
        <v>70192</v>
      </c>
      <c r="L256" s="6">
        <v>70194</v>
      </c>
      <c r="M256" s="6">
        <v>70198</v>
      </c>
      <c r="N256" s="6">
        <v>70200</v>
      </c>
      <c r="O256" s="6">
        <v>70202</v>
      </c>
      <c r="P256" s="6">
        <v>70204</v>
      </c>
    </row>
    <row r="257" spans="1:18" hidden="1" x14ac:dyDescent="0.25">
      <c r="A257">
        <v>79</v>
      </c>
      <c r="B257" t="s">
        <v>70</v>
      </c>
      <c r="C257" t="s">
        <v>68</v>
      </c>
      <c r="D257" t="s">
        <v>375</v>
      </c>
      <c r="E257" t="s">
        <v>74</v>
      </c>
      <c r="F257" s="6">
        <v>70144</v>
      </c>
      <c r="G257" s="6">
        <v>70146</v>
      </c>
      <c r="H257" s="6">
        <v>70184</v>
      </c>
      <c r="I257" s="6">
        <v>70188</v>
      </c>
      <c r="J257" s="6">
        <v>70190</v>
      </c>
      <c r="K257" s="6">
        <v>70192</v>
      </c>
      <c r="L257" s="6">
        <v>70194</v>
      </c>
      <c r="M257" s="6">
        <v>70198</v>
      </c>
      <c r="N257" s="6">
        <v>70200</v>
      </c>
      <c r="O257" s="6">
        <v>70202</v>
      </c>
      <c r="P257" s="6">
        <v>70204</v>
      </c>
    </row>
    <row r="258" spans="1:18" hidden="1" x14ac:dyDescent="0.25">
      <c r="A258">
        <v>148</v>
      </c>
      <c r="B258" t="s">
        <v>3</v>
      </c>
      <c r="C258" t="s">
        <v>68</v>
      </c>
      <c r="D258" t="s">
        <v>443</v>
      </c>
      <c r="E258" t="s">
        <v>74</v>
      </c>
      <c r="F258" s="6">
        <v>70144</v>
      </c>
      <c r="G258" s="6">
        <v>70146</v>
      </c>
      <c r="H258" s="6">
        <v>70184</v>
      </c>
      <c r="I258" s="6">
        <v>70188</v>
      </c>
      <c r="J258" s="6">
        <v>70190</v>
      </c>
      <c r="K258" s="6">
        <v>70192</v>
      </c>
      <c r="L258" s="6">
        <v>70194</v>
      </c>
      <c r="M258" s="6">
        <v>70198</v>
      </c>
      <c r="N258" s="6">
        <v>70200</v>
      </c>
      <c r="O258" s="6">
        <v>70202</v>
      </c>
      <c r="P258" s="6">
        <v>70204</v>
      </c>
    </row>
    <row r="259" spans="1:18" hidden="1" x14ac:dyDescent="0.25">
      <c r="A259">
        <v>163</v>
      </c>
      <c r="B259" t="s">
        <v>13</v>
      </c>
      <c r="C259" t="s">
        <v>148</v>
      </c>
      <c r="D259" t="s">
        <v>458</v>
      </c>
      <c r="E259" t="s">
        <v>158</v>
      </c>
      <c r="F259" s="6">
        <v>70168</v>
      </c>
      <c r="G259" s="6">
        <v>70170</v>
      </c>
      <c r="H259" s="6">
        <v>70172</v>
      </c>
    </row>
    <row r="260" spans="1:18" hidden="1" x14ac:dyDescent="0.25">
      <c r="A260">
        <v>164</v>
      </c>
      <c r="B260" t="s">
        <v>13</v>
      </c>
      <c r="C260" t="s">
        <v>149</v>
      </c>
      <c r="D260" t="s">
        <v>459</v>
      </c>
      <c r="E260" t="s">
        <v>158</v>
      </c>
      <c r="F260" s="6">
        <v>70168</v>
      </c>
      <c r="G260" s="6">
        <v>70170</v>
      </c>
      <c r="H260" s="6">
        <v>70172</v>
      </c>
    </row>
    <row r="261" spans="1:18" hidden="1" x14ac:dyDescent="0.25">
      <c r="A261">
        <v>167</v>
      </c>
      <c r="B261" t="s">
        <v>13</v>
      </c>
      <c r="C261" t="s">
        <v>152</v>
      </c>
      <c r="D261" t="s">
        <v>462</v>
      </c>
      <c r="E261" t="s">
        <v>158</v>
      </c>
      <c r="F261" s="6">
        <v>70168</v>
      </c>
      <c r="G261" s="6">
        <v>70170</v>
      </c>
      <c r="H261" s="6">
        <v>70172</v>
      </c>
    </row>
    <row r="262" spans="1:18" hidden="1" x14ac:dyDescent="0.25">
      <c r="A262">
        <v>168</v>
      </c>
      <c r="B262" t="s">
        <v>13</v>
      </c>
      <c r="C262" t="s">
        <v>153</v>
      </c>
      <c r="D262" t="s">
        <v>463</v>
      </c>
      <c r="E262" t="s">
        <v>158</v>
      </c>
      <c r="F262" s="6">
        <v>70168</v>
      </c>
      <c r="G262" s="6">
        <v>70170</v>
      </c>
      <c r="H262" s="6">
        <v>70172</v>
      </c>
    </row>
    <row r="263" spans="1:18" hidden="1" x14ac:dyDescent="0.25">
      <c r="A263">
        <v>169</v>
      </c>
      <c r="B263" t="s">
        <v>13</v>
      </c>
      <c r="C263" t="s">
        <v>154</v>
      </c>
      <c r="D263" t="s">
        <v>464</v>
      </c>
      <c r="E263" t="s">
        <v>158</v>
      </c>
      <c r="F263" s="6">
        <v>70168</v>
      </c>
      <c r="G263" s="6">
        <v>70170</v>
      </c>
      <c r="H263" s="6">
        <v>70172</v>
      </c>
    </row>
    <row r="264" spans="1:18" hidden="1" x14ac:dyDescent="0.25">
      <c r="A264">
        <v>161</v>
      </c>
      <c r="B264" t="s">
        <v>13</v>
      </c>
      <c r="C264" t="s">
        <v>146</v>
      </c>
      <c r="D264" t="s">
        <v>456</v>
      </c>
      <c r="E264" t="s">
        <v>159</v>
      </c>
      <c r="F264" s="6">
        <v>70168</v>
      </c>
      <c r="G264" s="6">
        <v>70170</v>
      </c>
      <c r="H264" s="6">
        <v>70172</v>
      </c>
      <c r="I264" s="6">
        <v>71278</v>
      </c>
      <c r="J264" s="6">
        <v>71280</v>
      </c>
      <c r="K264" s="6">
        <v>71282</v>
      </c>
      <c r="L264" s="6">
        <v>71284</v>
      </c>
      <c r="M264" s="6">
        <v>71286</v>
      </c>
      <c r="N264" s="6">
        <v>71288</v>
      </c>
      <c r="O264" s="6">
        <v>71290</v>
      </c>
      <c r="P264" s="6">
        <v>71292</v>
      </c>
    </row>
    <row r="265" spans="1:18" hidden="1" x14ac:dyDescent="0.25">
      <c r="A265">
        <v>165</v>
      </c>
      <c r="B265" t="s">
        <v>13</v>
      </c>
      <c r="C265" t="s">
        <v>150</v>
      </c>
      <c r="D265" t="s">
        <v>460</v>
      </c>
      <c r="E265" t="s">
        <v>159</v>
      </c>
      <c r="F265" s="6">
        <v>70168</v>
      </c>
      <c r="G265" s="6">
        <v>70170</v>
      </c>
      <c r="H265" s="6">
        <v>70172</v>
      </c>
      <c r="I265" s="6">
        <v>71278</v>
      </c>
      <c r="J265" s="6">
        <v>71280</v>
      </c>
      <c r="K265" s="6">
        <v>71282</v>
      </c>
      <c r="L265" s="6">
        <v>71284</v>
      </c>
      <c r="M265" s="6">
        <v>71286</v>
      </c>
      <c r="N265" s="6">
        <v>71288</v>
      </c>
      <c r="O265" s="6">
        <v>71290</v>
      </c>
      <c r="P265" s="6">
        <v>71292</v>
      </c>
    </row>
    <row r="266" spans="1:18" hidden="1" x14ac:dyDescent="0.25">
      <c r="A266">
        <v>78</v>
      </c>
      <c r="B266" t="s">
        <v>70</v>
      </c>
      <c r="C266" t="s">
        <v>67</v>
      </c>
      <c r="D266" t="s">
        <v>374</v>
      </c>
      <c r="E266" t="s">
        <v>75</v>
      </c>
      <c r="F266" s="6">
        <v>70168</v>
      </c>
      <c r="G266" s="6">
        <v>70170</v>
      </c>
      <c r="H266" s="6">
        <v>70172</v>
      </c>
      <c r="I266" s="6">
        <v>70174</v>
      </c>
      <c r="J266" s="6">
        <v>70184</v>
      </c>
      <c r="K266" s="6">
        <v>70188</v>
      </c>
      <c r="L266" s="6">
        <v>70190</v>
      </c>
      <c r="M266" s="6">
        <v>70192</v>
      </c>
      <c r="N266" s="6">
        <v>70194</v>
      </c>
      <c r="O266" s="6">
        <v>70198</v>
      </c>
      <c r="P266" s="6">
        <v>70200</v>
      </c>
      <c r="Q266" s="6">
        <v>70202</v>
      </c>
      <c r="R266" s="6">
        <v>70204</v>
      </c>
    </row>
    <row r="267" spans="1:18" hidden="1" x14ac:dyDescent="0.25">
      <c r="A267">
        <v>80</v>
      </c>
      <c r="B267" t="s">
        <v>70</v>
      </c>
      <c r="C267" t="s">
        <v>69</v>
      </c>
      <c r="D267" t="s">
        <v>376</v>
      </c>
      <c r="E267" t="s">
        <v>75</v>
      </c>
      <c r="F267" s="6">
        <v>70168</v>
      </c>
      <c r="G267" s="6">
        <v>70170</v>
      </c>
      <c r="H267" s="6">
        <v>70172</v>
      </c>
      <c r="I267" s="6">
        <v>70174</v>
      </c>
      <c r="J267" s="6">
        <v>70184</v>
      </c>
      <c r="K267" s="6">
        <v>70188</v>
      </c>
      <c r="L267" s="6">
        <v>70190</v>
      </c>
      <c r="M267" s="6">
        <v>70192</v>
      </c>
      <c r="N267" s="6">
        <v>70194</v>
      </c>
      <c r="O267" s="6">
        <v>70198</v>
      </c>
      <c r="P267" s="6">
        <v>70200</v>
      </c>
      <c r="Q267" s="6">
        <v>70202</v>
      </c>
      <c r="R267" s="6">
        <v>70204</v>
      </c>
    </row>
    <row r="268" spans="1:18" hidden="1" x14ac:dyDescent="0.25">
      <c r="A268">
        <v>147</v>
      </c>
      <c r="B268" t="s">
        <v>3</v>
      </c>
      <c r="C268" t="s">
        <v>130</v>
      </c>
      <c r="D268" t="s">
        <v>442</v>
      </c>
      <c r="E268" t="s">
        <v>75</v>
      </c>
      <c r="F268" s="6">
        <v>70168</v>
      </c>
      <c r="G268" s="6">
        <v>70170</v>
      </c>
      <c r="H268" s="6">
        <v>70172</v>
      </c>
      <c r="I268" s="6">
        <v>70174</v>
      </c>
      <c r="J268" s="6">
        <v>70184</v>
      </c>
      <c r="K268" s="6">
        <v>70188</v>
      </c>
      <c r="L268" s="6">
        <v>70190</v>
      </c>
      <c r="M268" s="6">
        <v>70192</v>
      </c>
      <c r="N268" s="6">
        <v>70194</v>
      </c>
      <c r="O268" s="6">
        <v>70198</v>
      </c>
      <c r="P268" s="6">
        <v>70200</v>
      </c>
      <c r="Q268" s="6">
        <v>70202</v>
      </c>
      <c r="R268" s="6">
        <v>70204</v>
      </c>
    </row>
    <row r="269" spans="1:18" hidden="1" x14ac:dyDescent="0.25">
      <c r="A269">
        <v>162</v>
      </c>
      <c r="B269" t="s">
        <v>13</v>
      </c>
      <c r="C269" t="s">
        <v>147</v>
      </c>
      <c r="D269" t="s">
        <v>457</v>
      </c>
      <c r="E269" t="s">
        <v>75</v>
      </c>
      <c r="F269" s="6">
        <v>70168</v>
      </c>
      <c r="G269" s="6">
        <v>70170</v>
      </c>
      <c r="H269" s="6">
        <v>70172</v>
      </c>
      <c r="I269" s="6">
        <v>70174</v>
      </c>
      <c r="J269" s="6">
        <v>70184</v>
      </c>
      <c r="K269" s="6">
        <v>70188</v>
      </c>
      <c r="L269" s="6">
        <v>70190</v>
      </c>
      <c r="M269" s="6">
        <v>70192</v>
      </c>
      <c r="N269" s="6">
        <v>70194</v>
      </c>
      <c r="O269" s="6">
        <v>70198</v>
      </c>
      <c r="P269" s="6">
        <v>70200</v>
      </c>
      <c r="Q269" s="6">
        <v>70202</v>
      </c>
      <c r="R269" s="6">
        <v>70204</v>
      </c>
    </row>
    <row r="270" spans="1:18" hidden="1" x14ac:dyDescent="0.25">
      <c r="A270">
        <v>166</v>
      </c>
      <c r="B270" t="s">
        <v>13</v>
      </c>
      <c r="C270" t="s">
        <v>151</v>
      </c>
      <c r="D270" t="s">
        <v>461</v>
      </c>
      <c r="E270" t="s">
        <v>75</v>
      </c>
      <c r="F270" s="6">
        <v>70168</v>
      </c>
      <c r="G270" s="6">
        <v>70170</v>
      </c>
      <c r="H270" s="6">
        <v>70172</v>
      </c>
      <c r="I270" s="6">
        <v>70174</v>
      </c>
      <c r="J270" s="6">
        <v>70184</v>
      </c>
      <c r="K270" s="6">
        <v>70188</v>
      </c>
      <c r="L270" s="6">
        <v>70190</v>
      </c>
      <c r="M270" s="6">
        <v>70192</v>
      </c>
      <c r="N270" s="6">
        <v>70194</v>
      </c>
      <c r="O270" s="6">
        <v>70198</v>
      </c>
      <c r="P270" s="6">
        <v>70200</v>
      </c>
      <c r="Q270" s="6">
        <v>70202</v>
      </c>
      <c r="R270" s="6">
        <v>70204</v>
      </c>
    </row>
    <row r="271" spans="1:18" hidden="1" x14ac:dyDescent="0.25">
      <c r="A271">
        <v>170</v>
      </c>
      <c r="B271" t="s">
        <v>13</v>
      </c>
      <c r="C271" t="s">
        <v>155</v>
      </c>
      <c r="D271" t="s">
        <v>465</v>
      </c>
      <c r="E271" t="s">
        <v>75</v>
      </c>
      <c r="F271" s="6">
        <v>70168</v>
      </c>
      <c r="G271" s="6">
        <v>70170</v>
      </c>
      <c r="H271" s="6">
        <v>70172</v>
      </c>
      <c r="I271" s="6">
        <v>70174</v>
      </c>
      <c r="J271" s="6">
        <v>70184</v>
      </c>
      <c r="K271" s="6">
        <v>70188</v>
      </c>
      <c r="L271" s="6">
        <v>70190</v>
      </c>
      <c r="M271" s="6">
        <v>70192</v>
      </c>
      <c r="N271" s="6">
        <v>70194</v>
      </c>
      <c r="O271" s="6">
        <v>70198</v>
      </c>
      <c r="P271" s="6">
        <v>70200</v>
      </c>
      <c r="Q271" s="6">
        <v>70202</v>
      </c>
      <c r="R271" s="6">
        <v>70204</v>
      </c>
    </row>
    <row r="272" spans="1:18" hidden="1" x14ac:dyDescent="0.25">
      <c r="A272">
        <v>104</v>
      </c>
      <c r="B272" t="s">
        <v>2</v>
      </c>
      <c r="C272" t="s">
        <v>84</v>
      </c>
      <c r="D272" t="s">
        <v>399</v>
      </c>
      <c r="E272" t="s">
        <v>126</v>
      </c>
      <c r="F272">
        <v>70400</v>
      </c>
      <c r="G272" s="6">
        <v>70380</v>
      </c>
      <c r="H272" s="6">
        <v>70382</v>
      </c>
      <c r="I272" s="6">
        <v>70384</v>
      </c>
      <c r="J272" s="6">
        <v>70386</v>
      </c>
      <c r="K272" s="6">
        <v>70388</v>
      </c>
      <c r="L272" s="6">
        <v>70390</v>
      </c>
      <c r="M272" s="6">
        <v>70392</v>
      </c>
      <c r="N272" s="6">
        <v>70394</v>
      </c>
      <c r="O272" s="6">
        <v>70396</v>
      </c>
      <c r="P272" s="6">
        <v>70398</v>
      </c>
    </row>
    <row r="273" spans="1:24" hidden="1" x14ac:dyDescent="0.25">
      <c r="A273">
        <v>107.2</v>
      </c>
      <c r="B273" t="s">
        <v>2</v>
      </c>
      <c r="C273" t="s">
        <v>946</v>
      </c>
      <c r="D273" t="s">
        <v>948</v>
      </c>
      <c r="E273" t="s">
        <v>126</v>
      </c>
      <c r="F273">
        <v>70400</v>
      </c>
      <c r="G273" s="6">
        <v>70380</v>
      </c>
      <c r="H273" s="6">
        <v>70382</v>
      </c>
      <c r="I273" s="6">
        <v>70384</v>
      </c>
      <c r="J273" s="6">
        <v>70386</v>
      </c>
      <c r="K273" s="6">
        <v>70388</v>
      </c>
      <c r="L273" s="6">
        <v>70390</v>
      </c>
      <c r="M273" s="6">
        <v>70392</v>
      </c>
      <c r="N273" s="6">
        <v>70394</v>
      </c>
      <c r="O273" s="6">
        <v>70396</v>
      </c>
      <c r="P273" s="6">
        <v>70398</v>
      </c>
    </row>
    <row r="274" spans="1:24" hidden="1" x14ac:dyDescent="0.25">
      <c r="A274">
        <v>254</v>
      </c>
      <c r="B274" t="s">
        <v>5</v>
      </c>
      <c r="C274" t="s">
        <v>212</v>
      </c>
      <c r="D274" t="s">
        <v>538</v>
      </c>
      <c r="E274" t="s">
        <v>126</v>
      </c>
      <c r="F274">
        <v>70400</v>
      </c>
      <c r="G274" s="6">
        <v>70380</v>
      </c>
      <c r="H274" s="6">
        <v>70382</v>
      </c>
      <c r="I274" s="6">
        <v>70384</v>
      </c>
      <c r="J274" s="6">
        <v>70386</v>
      </c>
      <c r="K274" s="6">
        <v>70388</v>
      </c>
      <c r="L274" s="6">
        <v>70390</v>
      </c>
      <c r="M274" s="6">
        <v>70392</v>
      </c>
      <c r="N274" s="6">
        <v>70394</v>
      </c>
      <c r="O274" s="6">
        <v>70396</v>
      </c>
      <c r="P274" s="6">
        <v>70398</v>
      </c>
    </row>
    <row r="275" spans="1:24" hidden="1" x14ac:dyDescent="0.25">
      <c r="A275">
        <v>263</v>
      </c>
      <c r="B275" t="s">
        <v>578</v>
      </c>
      <c r="C275" t="s">
        <v>129</v>
      </c>
      <c r="D275" t="s">
        <v>583</v>
      </c>
      <c r="E275" t="s">
        <v>126</v>
      </c>
      <c r="F275">
        <v>70400</v>
      </c>
      <c r="G275" s="6">
        <v>70380</v>
      </c>
      <c r="H275" s="6">
        <v>70382</v>
      </c>
      <c r="I275" s="6">
        <v>70384</v>
      </c>
      <c r="J275" s="6">
        <v>70386</v>
      </c>
      <c r="K275" s="6">
        <v>70388</v>
      </c>
      <c r="L275" s="6">
        <v>70390</v>
      </c>
      <c r="M275" s="6">
        <v>70392</v>
      </c>
      <c r="N275" s="6">
        <v>70394</v>
      </c>
      <c r="O275" s="6">
        <v>70396</v>
      </c>
      <c r="P275" s="6">
        <v>70398</v>
      </c>
    </row>
    <row r="276" spans="1:24" hidden="1" x14ac:dyDescent="0.25">
      <c r="A276">
        <v>279</v>
      </c>
      <c r="B276" t="s">
        <v>6</v>
      </c>
      <c r="C276" t="s">
        <v>274</v>
      </c>
      <c r="D276" t="s">
        <v>552</v>
      </c>
      <c r="E276" t="s">
        <v>126</v>
      </c>
      <c r="F276">
        <v>70400</v>
      </c>
      <c r="G276" s="6">
        <v>70380</v>
      </c>
      <c r="H276" s="6">
        <v>70382</v>
      </c>
      <c r="I276" s="6">
        <v>70384</v>
      </c>
      <c r="J276" s="6">
        <v>70386</v>
      </c>
      <c r="K276" s="6">
        <v>70388</v>
      </c>
      <c r="L276" s="6">
        <v>70390</v>
      </c>
      <c r="M276" s="6">
        <v>70392</v>
      </c>
      <c r="N276" s="6">
        <v>70394</v>
      </c>
      <c r="O276" s="6">
        <v>70396</v>
      </c>
      <c r="P276" s="6">
        <v>70398</v>
      </c>
    </row>
    <row r="277" spans="1:24" hidden="1" x14ac:dyDescent="0.25">
      <c r="A277">
        <v>280</v>
      </c>
      <c r="B277" t="s">
        <v>6</v>
      </c>
      <c r="C277" t="s">
        <v>275</v>
      </c>
      <c r="D277" t="s">
        <v>553</v>
      </c>
      <c r="E277" t="s">
        <v>126</v>
      </c>
      <c r="F277">
        <v>70400</v>
      </c>
      <c r="G277" s="6">
        <v>70380</v>
      </c>
      <c r="H277" s="6">
        <v>70382</v>
      </c>
      <c r="I277" s="6">
        <v>70384</v>
      </c>
      <c r="J277" s="6">
        <v>70386</v>
      </c>
      <c r="K277" s="6">
        <v>70388</v>
      </c>
      <c r="L277" s="6">
        <v>70390</v>
      </c>
      <c r="M277" s="6">
        <v>70392</v>
      </c>
      <c r="N277" s="6">
        <v>70394</v>
      </c>
      <c r="O277" s="6">
        <v>70396</v>
      </c>
      <c r="P277" s="6">
        <v>70398</v>
      </c>
    </row>
    <row r="278" spans="1:24" hidden="1" x14ac:dyDescent="0.25">
      <c r="A278">
        <v>291</v>
      </c>
      <c r="B278" t="s">
        <v>12</v>
      </c>
      <c r="C278" t="s">
        <v>289</v>
      </c>
      <c r="D278" t="s">
        <v>564</v>
      </c>
      <c r="E278" t="s">
        <v>126</v>
      </c>
      <c r="F278">
        <v>70400</v>
      </c>
      <c r="G278" s="6">
        <v>70380</v>
      </c>
      <c r="H278" s="6">
        <v>70382</v>
      </c>
      <c r="I278" s="6">
        <v>70384</v>
      </c>
      <c r="J278" s="6">
        <v>70386</v>
      </c>
      <c r="K278" s="6">
        <v>70388</v>
      </c>
      <c r="L278" s="6">
        <v>70390</v>
      </c>
      <c r="M278" s="6">
        <v>70392</v>
      </c>
      <c r="N278" s="6">
        <v>70394</v>
      </c>
      <c r="O278" s="6">
        <v>70396</v>
      </c>
      <c r="P278" s="6">
        <v>70398</v>
      </c>
    </row>
    <row r="279" spans="1:24" hidden="1" x14ac:dyDescent="0.25">
      <c r="A279">
        <v>105</v>
      </c>
      <c r="B279" t="s">
        <v>2</v>
      </c>
      <c r="C279" t="s">
        <v>87</v>
      </c>
      <c r="D279" t="s">
        <v>400</v>
      </c>
      <c r="E279" t="s">
        <v>285</v>
      </c>
      <c r="F279">
        <v>70400</v>
      </c>
    </row>
    <row r="280" spans="1:24" hidden="1" x14ac:dyDescent="0.25">
      <c r="A280">
        <v>107.1</v>
      </c>
      <c r="B280" t="s">
        <v>2</v>
      </c>
      <c r="C280" t="s">
        <v>945</v>
      </c>
      <c r="D280" t="s">
        <v>947</v>
      </c>
      <c r="E280" t="s">
        <v>285</v>
      </c>
      <c r="F280">
        <v>70400</v>
      </c>
    </row>
    <row r="281" spans="1:24" hidden="1" x14ac:dyDescent="0.25">
      <c r="A281">
        <v>194</v>
      </c>
      <c r="B281" t="s">
        <v>8</v>
      </c>
      <c r="C281" t="s">
        <v>177</v>
      </c>
      <c r="D281" t="s">
        <v>478</v>
      </c>
      <c r="E281" t="s">
        <v>285</v>
      </c>
      <c r="F281">
        <v>70400</v>
      </c>
    </row>
    <row r="282" spans="1:24" hidden="1" x14ac:dyDescent="0.25">
      <c r="A282">
        <v>248</v>
      </c>
      <c r="B282" t="s">
        <v>5</v>
      </c>
      <c r="C282" t="s">
        <v>223</v>
      </c>
      <c r="D282" t="s">
        <v>532</v>
      </c>
      <c r="E282" t="s">
        <v>285</v>
      </c>
      <c r="F282">
        <v>70400</v>
      </c>
    </row>
    <row r="283" spans="1:24" hidden="1" x14ac:dyDescent="0.25">
      <c r="A283">
        <v>281</v>
      </c>
      <c r="B283" t="s">
        <v>6</v>
      </c>
      <c r="C283" t="s">
        <v>283</v>
      </c>
      <c r="D283" t="s">
        <v>554</v>
      </c>
      <c r="E283" t="s">
        <v>285</v>
      </c>
      <c r="F283">
        <v>70400</v>
      </c>
    </row>
    <row r="284" spans="1:24" hidden="1" x14ac:dyDescent="0.25">
      <c r="A284">
        <v>9</v>
      </c>
      <c r="B284" t="s">
        <v>231</v>
      </c>
      <c r="C284" t="s">
        <v>239</v>
      </c>
      <c r="D284" t="s">
        <v>311</v>
      </c>
      <c r="E284" t="s">
        <v>72</v>
      </c>
      <c r="F284">
        <v>70282</v>
      </c>
      <c r="G284" s="6">
        <v>70049</v>
      </c>
      <c r="H284" s="6">
        <v>70291</v>
      </c>
      <c r="I284" s="6">
        <v>70295</v>
      </c>
      <c r="J284" s="6">
        <v>70297</v>
      </c>
      <c r="K284" s="6">
        <v>70051</v>
      </c>
      <c r="L284" s="6">
        <v>70053</v>
      </c>
      <c r="M284" s="6">
        <v>70305</v>
      </c>
      <c r="N284" s="6">
        <v>70311</v>
      </c>
      <c r="O284" s="6">
        <v>70055</v>
      </c>
      <c r="P284" s="6">
        <v>70057</v>
      </c>
      <c r="Q284" s="6">
        <v>70321</v>
      </c>
      <c r="R284" s="6">
        <v>70317</v>
      </c>
      <c r="S284" s="6">
        <v>70351</v>
      </c>
      <c r="T284" s="6">
        <v>70353</v>
      </c>
      <c r="U284" s="6">
        <v>70307</v>
      </c>
      <c r="V284" s="6">
        <v>70323</v>
      </c>
      <c r="W284" s="6">
        <v>70355</v>
      </c>
      <c r="X284" s="6">
        <v>70357</v>
      </c>
    </row>
    <row r="285" spans="1:24" hidden="1" x14ac:dyDescent="0.25">
      <c r="A285">
        <v>43</v>
      </c>
      <c r="B285" t="s">
        <v>245</v>
      </c>
      <c r="C285" t="s">
        <v>246</v>
      </c>
      <c r="D285" t="s">
        <v>340</v>
      </c>
      <c r="E285" t="s">
        <v>72</v>
      </c>
      <c r="F285">
        <v>70282</v>
      </c>
      <c r="G285" s="6">
        <v>70049</v>
      </c>
      <c r="H285" s="6">
        <v>70291</v>
      </c>
      <c r="I285" s="6">
        <v>70295</v>
      </c>
      <c r="J285" s="6">
        <v>70297</v>
      </c>
      <c r="K285" s="6">
        <v>70051</v>
      </c>
      <c r="L285" s="6">
        <v>70053</v>
      </c>
      <c r="M285" s="6">
        <v>70305</v>
      </c>
      <c r="N285" s="6">
        <v>70311</v>
      </c>
      <c r="O285" s="6">
        <v>70055</v>
      </c>
      <c r="P285" s="6">
        <v>70057</v>
      </c>
      <c r="Q285" s="6">
        <v>70321</v>
      </c>
      <c r="R285" s="6">
        <v>70317</v>
      </c>
      <c r="S285" s="6">
        <v>70351</v>
      </c>
      <c r="T285" s="6">
        <v>70353</v>
      </c>
      <c r="U285" s="6">
        <v>70307</v>
      </c>
      <c r="V285" s="6">
        <v>70323</v>
      </c>
      <c r="W285" s="6">
        <v>70355</v>
      </c>
      <c r="X285" s="6">
        <v>70357</v>
      </c>
    </row>
    <row r="286" spans="1:24" hidden="1" x14ac:dyDescent="0.25">
      <c r="A286">
        <v>73</v>
      </c>
      <c r="B286" t="s">
        <v>70</v>
      </c>
      <c r="C286" t="s">
        <v>62</v>
      </c>
      <c r="D286" t="s">
        <v>369</v>
      </c>
      <c r="E286" t="s">
        <v>72</v>
      </c>
      <c r="F286">
        <v>70282</v>
      </c>
      <c r="G286" s="6">
        <v>70049</v>
      </c>
      <c r="H286" s="6">
        <v>70291</v>
      </c>
      <c r="I286" s="6">
        <v>70295</v>
      </c>
      <c r="J286" s="6">
        <v>70297</v>
      </c>
      <c r="K286" s="6">
        <v>70051</v>
      </c>
      <c r="L286" s="6">
        <v>70053</v>
      </c>
      <c r="M286" s="6">
        <v>70305</v>
      </c>
      <c r="N286" s="6">
        <v>70311</v>
      </c>
      <c r="O286" s="6">
        <v>70055</v>
      </c>
      <c r="P286" s="6">
        <v>70057</v>
      </c>
      <c r="Q286" s="6">
        <v>70321</v>
      </c>
      <c r="R286" s="6">
        <v>70317</v>
      </c>
      <c r="S286" s="6">
        <v>70351</v>
      </c>
      <c r="T286" s="6">
        <v>70353</v>
      </c>
      <c r="U286" s="6">
        <v>70307</v>
      </c>
      <c r="V286" s="6">
        <v>70323</v>
      </c>
      <c r="W286" s="6">
        <v>70355</v>
      </c>
      <c r="X286" s="6">
        <v>70357</v>
      </c>
    </row>
    <row r="287" spans="1:24" hidden="1" x14ac:dyDescent="0.25">
      <c r="A287">
        <v>84</v>
      </c>
      <c r="B287" t="s">
        <v>250</v>
      </c>
      <c r="C287" t="s">
        <v>249</v>
      </c>
      <c r="D287" t="s">
        <v>379</v>
      </c>
      <c r="E287" t="s">
        <v>72</v>
      </c>
      <c r="F287">
        <v>70282</v>
      </c>
      <c r="G287" s="6">
        <v>70049</v>
      </c>
      <c r="H287" s="6">
        <v>70291</v>
      </c>
      <c r="I287" s="6">
        <v>70295</v>
      </c>
      <c r="J287" s="6">
        <v>70297</v>
      </c>
      <c r="K287" s="6">
        <v>70051</v>
      </c>
      <c r="L287" s="6">
        <v>70053</v>
      </c>
      <c r="M287" s="6">
        <v>70305</v>
      </c>
      <c r="N287" s="6">
        <v>70311</v>
      </c>
      <c r="O287" s="6">
        <v>70055</v>
      </c>
      <c r="P287" s="6">
        <v>70057</v>
      </c>
      <c r="Q287" s="6">
        <v>70321</v>
      </c>
      <c r="R287" s="6">
        <v>70317</v>
      </c>
      <c r="S287" s="6">
        <v>70351</v>
      </c>
      <c r="T287" s="6">
        <v>70353</v>
      </c>
      <c r="U287" s="6">
        <v>70307</v>
      </c>
      <c r="V287" s="6">
        <v>70323</v>
      </c>
      <c r="W287" s="6">
        <v>70355</v>
      </c>
      <c r="X287" s="6">
        <v>70357</v>
      </c>
    </row>
    <row r="288" spans="1:24" hidden="1" x14ac:dyDescent="0.25">
      <c r="A288">
        <v>101</v>
      </c>
      <c r="B288" t="s">
        <v>2</v>
      </c>
      <c r="C288" t="s">
        <v>81</v>
      </c>
      <c r="D288" t="s">
        <v>396</v>
      </c>
      <c r="E288" t="s">
        <v>72</v>
      </c>
      <c r="G288" s="6">
        <v>70049</v>
      </c>
      <c r="H288" s="6">
        <v>70291</v>
      </c>
      <c r="I288" s="6">
        <v>70295</v>
      </c>
      <c r="J288" s="6">
        <v>70297</v>
      </c>
      <c r="K288" s="6">
        <v>70051</v>
      </c>
      <c r="L288" s="6">
        <v>70053</v>
      </c>
      <c r="M288" s="6">
        <v>70305</v>
      </c>
      <c r="N288" s="6">
        <v>70311</v>
      </c>
      <c r="O288" s="6">
        <v>70055</v>
      </c>
      <c r="P288" s="6">
        <v>70057</v>
      </c>
      <c r="Q288" s="6">
        <v>70321</v>
      </c>
      <c r="R288" s="6">
        <v>70317</v>
      </c>
      <c r="S288" s="6">
        <v>70351</v>
      </c>
      <c r="T288" s="6">
        <v>70353</v>
      </c>
      <c r="U288" s="6">
        <v>70307</v>
      </c>
      <c r="V288" s="6">
        <v>70323</v>
      </c>
      <c r="W288" s="6">
        <v>70355</v>
      </c>
      <c r="X288" s="6">
        <v>70357</v>
      </c>
    </row>
    <row r="289" spans="1:24" hidden="1" x14ac:dyDescent="0.25">
      <c r="A289">
        <v>159</v>
      </c>
      <c r="B289" t="s">
        <v>13</v>
      </c>
      <c r="C289" t="s">
        <v>144</v>
      </c>
      <c r="D289" t="s">
        <v>454</v>
      </c>
      <c r="E289" t="s">
        <v>72</v>
      </c>
      <c r="F289">
        <v>70282</v>
      </c>
      <c r="G289" s="6">
        <v>70049</v>
      </c>
      <c r="H289" s="6">
        <v>70291</v>
      </c>
      <c r="I289" s="6">
        <v>70295</v>
      </c>
      <c r="J289" s="6">
        <v>70297</v>
      </c>
      <c r="K289" s="6">
        <v>70051</v>
      </c>
      <c r="L289" s="6">
        <v>70053</v>
      </c>
      <c r="M289" s="6">
        <v>70305</v>
      </c>
      <c r="N289" s="6">
        <v>70311</v>
      </c>
      <c r="O289" s="6">
        <v>70055</v>
      </c>
      <c r="P289" s="6">
        <v>70057</v>
      </c>
      <c r="Q289" s="6">
        <v>70321</v>
      </c>
      <c r="R289" s="6">
        <v>70317</v>
      </c>
      <c r="S289" s="6">
        <v>70351</v>
      </c>
      <c r="T289" s="6">
        <v>70353</v>
      </c>
      <c r="U289" s="6">
        <v>70307</v>
      </c>
      <c r="V289" s="6">
        <v>70323</v>
      </c>
      <c r="W289" s="6">
        <v>70355</v>
      </c>
      <c r="X289" s="6">
        <v>70357</v>
      </c>
    </row>
    <row r="290" spans="1:24" hidden="1" x14ac:dyDescent="0.25">
      <c r="A290">
        <v>185</v>
      </c>
      <c r="B290" t="s">
        <v>597</v>
      </c>
      <c r="C290" t="s">
        <v>164</v>
      </c>
      <c r="D290" t="s">
        <v>601</v>
      </c>
      <c r="E290" t="s">
        <v>72</v>
      </c>
      <c r="F290">
        <v>70282</v>
      </c>
      <c r="G290" s="6">
        <v>70049</v>
      </c>
      <c r="H290" s="6">
        <v>70291</v>
      </c>
      <c r="I290" s="6">
        <v>70295</v>
      </c>
      <c r="J290" s="6">
        <v>70297</v>
      </c>
      <c r="K290" s="6">
        <v>70051</v>
      </c>
      <c r="L290" s="6">
        <v>70053</v>
      </c>
      <c r="M290" s="6">
        <v>70305</v>
      </c>
      <c r="N290" s="6">
        <v>70311</v>
      </c>
      <c r="O290" s="6">
        <v>70055</v>
      </c>
      <c r="P290" s="6">
        <v>70057</v>
      </c>
      <c r="Q290" s="6">
        <v>70321</v>
      </c>
      <c r="R290" s="6">
        <v>70317</v>
      </c>
      <c r="S290" s="6">
        <v>70351</v>
      </c>
      <c r="T290" s="6">
        <v>70353</v>
      </c>
      <c r="U290" s="6">
        <v>70307</v>
      </c>
      <c r="V290" s="6">
        <v>70323</v>
      </c>
      <c r="W290" s="6">
        <v>70355</v>
      </c>
      <c r="X290" s="6">
        <v>70357</v>
      </c>
    </row>
    <row r="291" spans="1:24" hidden="1" x14ac:dyDescent="0.25">
      <c r="A291">
        <v>195</v>
      </c>
      <c r="B291" t="s">
        <v>8</v>
      </c>
      <c r="C291" t="s">
        <v>173</v>
      </c>
      <c r="D291" t="s">
        <v>479</v>
      </c>
      <c r="E291" t="s">
        <v>72</v>
      </c>
      <c r="G291" s="6">
        <v>70049</v>
      </c>
      <c r="H291" s="6">
        <v>70291</v>
      </c>
      <c r="I291" s="6">
        <v>70295</v>
      </c>
      <c r="J291" s="6">
        <v>70297</v>
      </c>
      <c r="K291" s="6">
        <v>70051</v>
      </c>
      <c r="L291" s="6">
        <v>70053</v>
      </c>
      <c r="M291" s="6">
        <v>70305</v>
      </c>
      <c r="N291" s="6">
        <v>70311</v>
      </c>
      <c r="O291" s="6">
        <v>70055</v>
      </c>
      <c r="P291" s="6">
        <v>70057</v>
      </c>
      <c r="Q291" s="6">
        <v>70321</v>
      </c>
      <c r="R291" s="6">
        <v>70317</v>
      </c>
      <c r="S291" s="6">
        <v>70351</v>
      </c>
      <c r="T291" s="6">
        <v>70353</v>
      </c>
      <c r="U291" s="6">
        <v>70307</v>
      </c>
      <c r="V291" s="6">
        <v>70323</v>
      </c>
      <c r="W291" s="6">
        <v>70355</v>
      </c>
      <c r="X291" s="6">
        <v>70357</v>
      </c>
    </row>
    <row r="292" spans="1:24" hidden="1" x14ac:dyDescent="0.25">
      <c r="A292">
        <v>200</v>
      </c>
      <c r="B292" t="s">
        <v>241</v>
      </c>
      <c r="C292" t="s">
        <v>256</v>
      </c>
      <c r="D292" t="s">
        <v>484</v>
      </c>
      <c r="E292" t="s">
        <v>72</v>
      </c>
      <c r="G292" s="6">
        <v>70049</v>
      </c>
      <c r="H292" s="6">
        <v>70291</v>
      </c>
      <c r="I292" s="6">
        <v>70295</v>
      </c>
      <c r="J292" s="6">
        <v>70297</v>
      </c>
      <c r="K292" s="6">
        <v>70051</v>
      </c>
      <c r="L292" s="6">
        <v>70053</v>
      </c>
      <c r="M292" s="6">
        <v>70305</v>
      </c>
      <c r="N292" s="6">
        <v>70311</v>
      </c>
      <c r="O292" s="6">
        <v>70055</v>
      </c>
      <c r="P292" s="6">
        <v>70057</v>
      </c>
      <c r="Q292" s="6">
        <v>70321</v>
      </c>
      <c r="R292" s="6">
        <v>70317</v>
      </c>
      <c r="S292" s="6">
        <v>70351</v>
      </c>
      <c r="T292" s="6">
        <v>70353</v>
      </c>
      <c r="U292" s="6">
        <v>70307</v>
      </c>
      <c r="V292" s="6">
        <v>70323</v>
      </c>
      <c r="W292" s="6">
        <v>70355</v>
      </c>
      <c r="X292" s="6">
        <v>70357</v>
      </c>
    </row>
    <row r="293" spans="1:24" hidden="1" x14ac:dyDescent="0.25">
      <c r="A293">
        <v>233</v>
      </c>
      <c r="B293" t="s">
        <v>5</v>
      </c>
      <c r="C293" t="s">
        <v>204</v>
      </c>
      <c r="D293" t="s">
        <v>517</v>
      </c>
      <c r="E293" t="s">
        <v>72</v>
      </c>
      <c r="F293">
        <v>70282</v>
      </c>
      <c r="G293" s="6">
        <v>70049</v>
      </c>
      <c r="H293" s="6">
        <v>70291</v>
      </c>
      <c r="I293" s="6">
        <v>70295</v>
      </c>
      <c r="J293" s="6">
        <v>70297</v>
      </c>
      <c r="K293" s="6">
        <v>70051</v>
      </c>
      <c r="L293" s="6">
        <v>70053</v>
      </c>
      <c r="M293" s="6">
        <v>70305</v>
      </c>
      <c r="N293" s="6">
        <v>70311</v>
      </c>
      <c r="O293" s="6">
        <v>70055</v>
      </c>
      <c r="P293" s="6">
        <v>70057</v>
      </c>
      <c r="Q293" s="6">
        <v>70321</v>
      </c>
      <c r="R293" s="6">
        <v>70317</v>
      </c>
      <c r="S293" s="6">
        <v>70351</v>
      </c>
      <c r="T293" s="6">
        <v>70353</v>
      </c>
      <c r="U293" s="6">
        <v>70307</v>
      </c>
      <c r="V293" s="6">
        <v>70323</v>
      </c>
      <c r="W293" s="6">
        <v>70355</v>
      </c>
      <c r="X293" s="6">
        <v>70357</v>
      </c>
    </row>
    <row r="294" spans="1:24" hidden="1" x14ac:dyDescent="0.25">
      <c r="A294">
        <v>234</v>
      </c>
      <c r="B294" t="s">
        <v>5</v>
      </c>
      <c r="C294" t="s">
        <v>205</v>
      </c>
      <c r="D294" t="s">
        <v>518</v>
      </c>
      <c r="E294" t="s">
        <v>72</v>
      </c>
      <c r="F294">
        <v>70282</v>
      </c>
      <c r="G294" s="6">
        <v>70049</v>
      </c>
      <c r="H294" s="6">
        <v>70291</v>
      </c>
      <c r="I294" s="6">
        <v>70295</v>
      </c>
      <c r="J294" s="6">
        <v>70297</v>
      </c>
      <c r="K294" s="6">
        <v>70051</v>
      </c>
      <c r="L294" s="6">
        <v>70053</v>
      </c>
      <c r="M294" s="6">
        <v>70305</v>
      </c>
      <c r="N294" s="6">
        <v>70311</v>
      </c>
      <c r="O294" s="6">
        <v>70055</v>
      </c>
      <c r="P294" s="6">
        <v>70057</v>
      </c>
      <c r="Q294" s="6">
        <v>70321</v>
      </c>
      <c r="R294" s="6">
        <v>70317</v>
      </c>
      <c r="S294" s="6">
        <v>70351</v>
      </c>
      <c r="T294" s="6">
        <v>70353</v>
      </c>
      <c r="U294" s="6">
        <v>70307</v>
      </c>
      <c r="V294" s="6">
        <v>70323</v>
      </c>
      <c r="W294" s="6">
        <v>70355</v>
      </c>
      <c r="X294" s="6">
        <v>70357</v>
      </c>
    </row>
    <row r="295" spans="1:24" hidden="1" x14ac:dyDescent="0.25">
      <c r="A295">
        <v>264</v>
      </c>
      <c r="B295" t="s">
        <v>578</v>
      </c>
      <c r="C295" t="s">
        <v>574</v>
      </c>
      <c r="D295" t="s">
        <v>584</v>
      </c>
      <c r="E295" t="s">
        <v>72</v>
      </c>
      <c r="F295">
        <v>70282</v>
      </c>
      <c r="G295" s="6">
        <v>70049</v>
      </c>
      <c r="H295" s="6">
        <v>70291</v>
      </c>
      <c r="I295" s="6">
        <v>70295</v>
      </c>
      <c r="J295" s="6">
        <v>70297</v>
      </c>
      <c r="K295" s="6">
        <v>70051</v>
      </c>
      <c r="L295" s="6">
        <v>70053</v>
      </c>
      <c r="M295" s="6">
        <v>70305</v>
      </c>
      <c r="N295" s="6">
        <v>70311</v>
      </c>
      <c r="O295" s="6">
        <v>70055</v>
      </c>
      <c r="P295" s="6">
        <v>70057</v>
      </c>
      <c r="Q295" s="6">
        <v>70321</v>
      </c>
      <c r="R295" s="6">
        <v>70317</v>
      </c>
      <c r="S295" s="6">
        <v>70351</v>
      </c>
      <c r="T295" s="6">
        <v>70353</v>
      </c>
      <c r="U295" s="6">
        <v>70307</v>
      </c>
      <c r="V295" s="6">
        <v>70323</v>
      </c>
      <c r="W295" s="6">
        <v>70355</v>
      </c>
      <c r="X295" s="6">
        <v>70357</v>
      </c>
    </row>
    <row r="296" spans="1:24" hidden="1" x14ac:dyDescent="0.25">
      <c r="A296">
        <v>265</v>
      </c>
      <c r="B296" t="s">
        <v>578</v>
      </c>
      <c r="C296" t="s">
        <v>575</v>
      </c>
      <c r="D296" t="s">
        <v>585</v>
      </c>
      <c r="E296" t="s">
        <v>72</v>
      </c>
      <c r="F296">
        <v>70282</v>
      </c>
      <c r="G296" s="6">
        <v>70049</v>
      </c>
      <c r="H296" s="6">
        <v>70291</v>
      </c>
      <c r="I296" s="6">
        <v>70295</v>
      </c>
      <c r="J296" s="6">
        <v>70297</v>
      </c>
      <c r="K296" s="6">
        <v>70051</v>
      </c>
      <c r="L296" s="6">
        <v>70053</v>
      </c>
      <c r="M296" s="6">
        <v>70305</v>
      </c>
      <c r="N296" s="6">
        <v>70311</v>
      </c>
      <c r="O296" s="6">
        <v>70055</v>
      </c>
      <c r="P296" s="6">
        <v>70057</v>
      </c>
      <c r="Q296" s="6">
        <v>70321</v>
      </c>
      <c r="R296" s="6">
        <v>70317</v>
      </c>
      <c r="S296" s="6">
        <v>70351</v>
      </c>
      <c r="T296" s="6">
        <v>70353</v>
      </c>
      <c r="U296" s="6">
        <v>70307</v>
      </c>
      <c r="V296" s="6">
        <v>70323</v>
      </c>
      <c r="W296" s="6">
        <v>70355</v>
      </c>
      <c r="X296" s="6">
        <v>70357</v>
      </c>
    </row>
    <row r="297" spans="1:24" hidden="1" x14ac:dyDescent="0.25">
      <c r="A297">
        <v>266</v>
      </c>
      <c r="B297" t="s">
        <v>578</v>
      </c>
      <c r="C297" t="s">
        <v>576</v>
      </c>
      <c r="D297" t="s">
        <v>586</v>
      </c>
      <c r="E297" t="s">
        <v>72</v>
      </c>
      <c r="F297">
        <v>70282</v>
      </c>
      <c r="G297" s="6">
        <v>70049</v>
      </c>
      <c r="H297" s="6">
        <v>70291</v>
      </c>
      <c r="I297" s="6">
        <v>70295</v>
      </c>
      <c r="J297" s="6">
        <v>70297</v>
      </c>
      <c r="K297" s="6">
        <v>70051</v>
      </c>
      <c r="L297" s="6">
        <v>70053</v>
      </c>
      <c r="M297" s="6">
        <v>70305</v>
      </c>
      <c r="N297" s="6">
        <v>70311</v>
      </c>
      <c r="O297" s="6">
        <v>70055</v>
      </c>
      <c r="P297" s="6">
        <v>70057</v>
      </c>
      <c r="Q297" s="6">
        <v>70321</v>
      </c>
      <c r="R297" s="6">
        <v>70317</v>
      </c>
      <c r="S297" s="6">
        <v>70351</v>
      </c>
      <c r="T297" s="6">
        <v>70353</v>
      </c>
      <c r="U297" s="6">
        <v>70307</v>
      </c>
      <c r="V297" s="6">
        <v>70323</v>
      </c>
      <c r="W297" s="6">
        <v>70355</v>
      </c>
      <c r="X297" s="6">
        <v>70357</v>
      </c>
    </row>
    <row r="298" spans="1:24" hidden="1" x14ac:dyDescent="0.25">
      <c r="A298">
        <v>271</v>
      </c>
      <c r="B298" t="s">
        <v>6</v>
      </c>
      <c r="C298" t="s">
        <v>268</v>
      </c>
      <c r="D298" t="s">
        <v>546</v>
      </c>
      <c r="E298" t="s">
        <v>72</v>
      </c>
      <c r="F298">
        <v>70282</v>
      </c>
      <c r="G298" s="6">
        <v>70049</v>
      </c>
      <c r="H298" s="6">
        <v>70291</v>
      </c>
      <c r="I298" s="6">
        <v>70295</v>
      </c>
      <c r="J298" s="6">
        <v>70297</v>
      </c>
      <c r="K298" s="6">
        <v>70051</v>
      </c>
      <c r="L298" s="6">
        <v>70053</v>
      </c>
      <c r="M298" s="6">
        <v>70305</v>
      </c>
      <c r="N298" s="6">
        <v>70311</v>
      </c>
      <c r="O298" s="6">
        <v>70055</v>
      </c>
      <c r="P298" s="6">
        <v>70057</v>
      </c>
      <c r="Q298" s="6">
        <v>70321</v>
      </c>
      <c r="R298" s="6">
        <v>70317</v>
      </c>
      <c r="S298" s="6">
        <v>70351</v>
      </c>
      <c r="T298" s="6">
        <v>70353</v>
      </c>
      <c r="U298" s="6">
        <v>70307</v>
      </c>
      <c r="V298" s="6">
        <v>70323</v>
      </c>
      <c r="W298" s="6">
        <v>70355</v>
      </c>
      <c r="X298" s="6">
        <v>70357</v>
      </c>
    </row>
    <row r="299" spans="1:24" hidden="1" x14ac:dyDescent="0.25">
      <c r="A299">
        <v>272</v>
      </c>
      <c r="B299" t="s">
        <v>6</v>
      </c>
      <c r="C299" t="s">
        <v>269</v>
      </c>
      <c r="D299" t="s">
        <v>547</v>
      </c>
      <c r="E299" t="s">
        <v>72</v>
      </c>
      <c r="F299">
        <v>70282</v>
      </c>
      <c r="G299" s="6">
        <v>70049</v>
      </c>
      <c r="H299" s="6">
        <v>70291</v>
      </c>
      <c r="I299" s="6">
        <v>70295</v>
      </c>
      <c r="J299" s="6">
        <v>70297</v>
      </c>
      <c r="K299" s="6">
        <v>70051</v>
      </c>
      <c r="L299" s="6">
        <v>70053</v>
      </c>
      <c r="M299" s="6">
        <v>70305</v>
      </c>
      <c r="N299" s="6">
        <v>70311</v>
      </c>
      <c r="O299" s="6">
        <v>70055</v>
      </c>
      <c r="P299" s="6">
        <v>70057</v>
      </c>
      <c r="Q299" s="6">
        <v>70321</v>
      </c>
      <c r="R299" s="6">
        <v>70317</v>
      </c>
      <c r="S299" s="6">
        <v>70351</v>
      </c>
      <c r="T299" s="6">
        <v>70353</v>
      </c>
      <c r="U299" s="6">
        <v>70307</v>
      </c>
      <c r="V299" s="6">
        <v>70323</v>
      </c>
      <c r="W299" s="6">
        <v>70355</v>
      </c>
      <c r="X299" s="6">
        <v>70357</v>
      </c>
    </row>
    <row r="300" spans="1:24" hidden="1" x14ac:dyDescent="0.25">
      <c r="A300">
        <v>276</v>
      </c>
      <c r="B300" t="s">
        <v>6</v>
      </c>
      <c r="C300" t="s">
        <v>272</v>
      </c>
      <c r="D300" t="s">
        <v>550</v>
      </c>
      <c r="E300" t="s">
        <v>72</v>
      </c>
      <c r="F300">
        <v>70282</v>
      </c>
      <c r="G300" s="6">
        <v>70049</v>
      </c>
      <c r="H300" s="6">
        <v>70291</v>
      </c>
      <c r="I300" s="6">
        <v>70295</v>
      </c>
      <c r="J300" s="6">
        <v>70297</v>
      </c>
      <c r="K300" s="6">
        <v>70051</v>
      </c>
      <c r="L300" s="6">
        <v>70053</v>
      </c>
      <c r="M300" s="6">
        <v>70305</v>
      </c>
      <c r="N300" s="6">
        <v>70311</v>
      </c>
      <c r="O300" s="6">
        <v>70055</v>
      </c>
      <c r="P300" s="6">
        <v>70057</v>
      </c>
      <c r="Q300" s="6">
        <v>70321</v>
      </c>
      <c r="R300" s="6">
        <v>70317</v>
      </c>
      <c r="S300" s="6">
        <v>70351</v>
      </c>
      <c r="T300" s="6">
        <v>70353</v>
      </c>
      <c r="U300" s="6">
        <v>70307</v>
      </c>
      <c r="V300" s="6">
        <v>70323</v>
      </c>
      <c r="W300" s="6">
        <v>70355</v>
      </c>
      <c r="X300" s="6">
        <v>70357</v>
      </c>
    </row>
    <row r="301" spans="1:24" hidden="1" x14ac:dyDescent="0.25">
      <c r="A301">
        <v>277</v>
      </c>
      <c r="B301" t="s">
        <v>6</v>
      </c>
      <c r="C301" t="s">
        <v>269</v>
      </c>
      <c r="D301" t="s">
        <v>547</v>
      </c>
      <c r="E301" t="s">
        <v>72</v>
      </c>
      <c r="F301">
        <v>70282</v>
      </c>
      <c r="G301" s="6">
        <v>70049</v>
      </c>
      <c r="H301" s="6">
        <v>70291</v>
      </c>
      <c r="I301" s="6">
        <v>70295</v>
      </c>
      <c r="J301" s="6">
        <v>70297</v>
      </c>
      <c r="K301" s="6">
        <v>70051</v>
      </c>
      <c r="L301" s="6">
        <v>70053</v>
      </c>
      <c r="M301" s="6">
        <v>70305</v>
      </c>
      <c r="N301" s="6">
        <v>70311</v>
      </c>
      <c r="O301" s="6">
        <v>70055</v>
      </c>
      <c r="P301" s="6">
        <v>70057</v>
      </c>
      <c r="Q301" s="6">
        <v>70321</v>
      </c>
      <c r="R301" s="6">
        <v>70317</v>
      </c>
      <c r="S301" s="6">
        <v>70351</v>
      </c>
      <c r="T301" s="6">
        <v>70353</v>
      </c>
      <c r="U301" s="6">
        <v>70307</v>
      </c>
      <c r="V301" s="6">
        <v>70323</v>
      </c>
      <c r="W301" s="6">
        <v>70355</v>
      </c>
      <c r="X301" s="6">
        <v>70357</v>
      </c>
    </row>
    <row r="302" spans="1:24" hidden="1" x14ac:dyDescent="0.25">
      <c r="A302">
        <v>290</v>
      </c>
      <c r="B302" t="s">
        <v>12</v>
      </c>
      <c r="C302" t="s">
        <v>288</v>
      </c>
      <c r="D302" t="s">
        <v>563</v>
      </c>
      <c r="E302" t="s">
        <v>72</v>
      </c>
      <c r="F302">
        <v>70282</v>
      </c>
      <c r="G302" s="6">
        <v>70049</v>
      </c>
      <c r="H302" s="6">
        <v>70291</v>
      </c>
      <c r="I302" s="6">
        <v>70295</v>
      </c>
      <c r="J302" s="6">
        <v>70297</v>
      </c>
      <c r="K302" s="6">
        <v>70051</v>
      </c>
      <c r="L302" s="6">
        <v>70053</v>
      </c>
      <c r="M302" s="6">
        <v>70305</v>
      </c>
      <c r="N302" s="6">
        <v>70311</v>
      </c>
      <c r="O302" s="6">
        <v>70055</v>
      </c>
      <c r="P302" s="6">
        <v>70057</v>
      </c>
      <c r="Q302" s="6">
        <v>70321</v>
      </c>
      <c r="R302" s="6">
        <v>70317</v>
      </c>
      <c r="S302" s="6">
        <v>70351</v>
      </c>
      <c r="T302" s="6">
        <v>70353</v>
      </c>
      <c r="U302" s="6">
        <v>70307</v>
      </c>
      <c r="V302" s="6">
        <v>70323</v>
      </c>
      <c r="W302" s="6">
        <v>70355</v>
      </c>
      <c r="X302" s="6">
        <v>70357</v>
      </c>
    </row>
    <row r="303" spans="1:24" hidden="1" x14ac:dyDescent="0.25">
      <c r="A303">
        <v>85</v>
      </c>
      <c r="B303" t="s">
        <v>250</v>
      </c>
      <c r="C303" t="s">
        <v>251</v>
      </c>
      <c r="D303" t="s">
        <v>380</v>
      </c>
      <c r="E303" t="s">
        <v>255</v>
      </c>
      <c r="F303">
        <v>70282</v>
      </c>
    </row>
  </sheetData>
  <sheetProtection algorithmName="SHA-512" hashValue="qHdijZJS7I+/Y/kHzuScc10I4wZDtPjst5nvkqR66z7XHXo/f8hgj/lX4wraY/dzkmowplef2aTPHIaLXX0ZVg==" saltValue="SdILoHUHK+hAP07cKZGn7w==" spinCount="100000" sheet="1" objects="1" scenarios="1" selectLockedCells="1" selectUnlockedCells="1"/>
  <phoneticPr fontId="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1ED79-8A49-49FD-B508-573FD3B7FA21}">
  <dimension ref="C1:H142"/>
  <sheetViews>
    <sheetView topLeftCell="A1048576" workbookViewId="0">
      <selection activeCell="A45" sqref="A1:XFD1048576"/>
    </sheetView>
  </sheetViews>
  <sheetFormatPr defaultRowHeight="15" zeroHeight="1" x14ac:dyDescent="0.25"/>
  <cols>
    <col min="5" max="5" width="22.42578125" customWidth="1"/>
  </cols>
  <sheetData>
    <row r="1" spans="3:8" hidden="1" x14ac:dyDescent="0.25">
      <c r="C1" t="s">
        <v>610</v>
      </c>
      <c r="D1" t="s">
        <v>611</v>
      </c>
      <c r="E1" t="s">
        <v>612</v>
      </c>
      <c r="F1" t="s">
        <v>613</v>
      </c>
      <c r="G1" t="s">
        <v>614</v>
      </c>
      <c r="H1" t="s">
        <v>755</v>
      </c>
    </row>
    <row r="2" spans="3:8" hidden="1" x14ac:dyDescent="0.25">
      <c r="C2" s="6">
        <v>70012</v>
      </c>
      <c r="D2" s="6">
        <v>3700782700125</v>
      </c>
      <c r="E2" s="7" t="s">
        <v>615</v>
      </c>
      <c r="F2" s="7">
        <v>1</v>
      </c>
      <c r="G2" s="7">
        <v>100</v>
      </c>
      <c r="H2" t="s">
        <v>757</v>
      </c>
    </row>
    <row r="3" spans="3:8" hidden="1" x14ac:dyDescent="0.25">
      <c r="C3" s="6">
        <v>70014</v>
      </c>
      <c r="D3" s="6">
        <v>3700782700149</v>
      </c>
      <c r="E3" s="7" t="s">
        <v>616</v>
      </c>
      <c r="F3" s="7">
        <v>700</v>
      </c>
      <c r="G3" s="7">
        <v>3500</v>
      </c>
      <c r="H3" t="s">
        <v>803</v>
      </c>
    </row>
    <row r="4" spans="3:8" hidden="1" x14ac:dyDescent="0.25">
      <c r="C4" s="6">
        <v>70016</v>
      </c>
      <c r="D4" s="6">
        <v>3700782700163</v>
      </c>
      <c r="E4" s="7" t="s">
        <v>617</v>
      </c>
      <c r="F4" s="7">
        <v>700</v>
      </c>
      <c r="G4" s="7">
        <v>3500</v>
      </c>
      <c r="H4" t="s">
        <v>803</v>
      </c>
    </row>
    <row r="5" spans="3:8" hidden="1" x14ac:dyDescent="0.25">
      <c r="C5" s="7">
        <v>70010</v>
      </c>
      <c r="D5" s="6">
        <v>3700782700101</v>
      </c>
      <c r="E5" s="7" t="s">
        <v>618</v>
      </c>
      <c r="F5" s="7">
        <v>700</v>
      </c>
      <c r="G5" s="7">
        <v>3500</v>
      </c>
      <c r="H5" t="s">
        <v>804</v>
      </c>
    </row>
    <row r="6" spans="3:8" hidden="1" x14ac:dyDescent="0.25">
      <c r="C6" s="6">
        <v>70018</v>
      </c>
      <c r="D6" s="6">
        <v>3700782700187</v>
      </c>
      <c r="E6" s="7" t="s">
        <v>619</v>
      </c>
      <c r="F6" s="7">
        <v>700</v>
      </c>
      <c r="G6" s="7">
        <v>3500</v>
      </c>
      <c r="H6" t="s">
        <v>805</v>
      </c>
    </row>
    <row r="7" spans="3:8" hidden="1" x14ac:dyDescent="0.25">
      <c r="C7" s="6">
        <v>70020</v>
      </c>
      <c r="D7" s="6">
        <v>3700782700200</v>
      </c>
      <c r="E7" s="7" t="s">
        <v>620</v>
      </c>
      <c r="F7" s="7">
        <v>700</v>
      </c>
      <c r="G7" s="7">
        <v>3500</v>
      </c>
      <c r="H7" t="s">
        <v>806</v>
      </c>
    </row>
    <row r="8" spans="3:8" hidden="1" x14ac:dyDescent="0.25">
      <c r="C8" s="6">
        <v>70008</v>
      </c>
      <c r="D8" s="6">
        <v>3700782700088</v>
      </c>
      <c r="E8" s="7" t="s">
        <v>621</v>
      </c>
      <c r="F8" s="7">
        <v>700</v>
      </c>
      <c r="G8" s="7">
        <v>3500</v>
      </c>
      <c r="H8" t="s">
        <v>807</v>
      </c>
    </row>
    <row r="9" spans="3:8" hidden="1" x14ac:dyDescent="0.25">
      <c r="C9" s="6">
        <v>70022</v>
      </c>
      <c r="D9" s="6">
        <v>3700782700224</v>
      </c>
      <c r="E9" s="7" t="s">
        <v>622</v>
      </c>
      <c r="F9" s="7">
        <v>700</v>
      </c>
      <c r="G9" s="7">
        <v>3500</v>
      </c>
      <c r="H9" t="s">
        <v>808</v>
      </c>
    </row>
    <row r="10" spans="3:8" hidden="1" x14ac:dyDescent="0.25">
      <c r="C10" s="6">
        <v>70024</v>
      </c>
      <c r="D10" s="6">
        <v>3700782700248</v>
      </c>
      <c r="E10" s="7" t="s">
        <v>623</v>
      </c>
      <c r="F10" s="7">
        <v>700</v>
      </c>
      <c r="G10" s="7">
        <v>3500</v>
      </c>
      <c r="H10" t="s">
        <v>809</v>
      </c>
    </row>
    <row r="11" spans="3:8" hidden="1" x14ac:dyDescent="0.25">
      <c r="C11" s="7">
        <v>70046</v>
      </c>
      <c r="D11" s="6">
        <v>3700782700460</v>
      </c>
      <c r="E11" s="7" t="s">
        <v>624</v>
      </c>
      <c r="F11" s="7">
        <v>700</v>
      </c>
      <c r="G11" s="7">
        <v>3500</v>
      </c>
      <c r="H11" t="s">
        <v>810</v>
      </c>
    </row>
    <row r="12" spans="3:8" hidden="1" x14ac:dyDescent="0.25">
      <c r="C12" s="6">
        <v>70036</v>
      </c>
      <c r="D12" s="6">
        <v>3700782700361</v>
      </c>
      <c r="E12" s="7" t="s">
        <v>625</v>
      </c>
      <c r="F12" s="7">
        <v>700</v>
      </c>
      <c r="G12" s="7">
        <v>3500</v>
      </c>
      <c r="H12" t="s">
        <v>811</v>
      </c>
    </row>
    <row r="13" spans="3:8" hidden="1" x14ac:dyDescent="0.25">
      <c r="C13" s="6">
        <v>70026</v>
      </c>
      <c r="D13" s="6">
        <v>3700782700262</v>
      </c>
      <c r="E13" s="7" t="s">
        <v>626</v>
      </c>
      <c r="F13" s="7">
        <v>700</v>
      </c>
      <c r="G13" s="7">
        <v>3500</v>
      </c>
      <c r="H13" t="s">
        <v>812</v>
      </c>
    </row>
    <row r="14" spans="3:8" hidden="1" x14ac:dyDescent="0.25">
      <c r="C14" s="6">
        <v>70028</v>
      </c>
      <c r="D14" s="6">
        <v>3700782700286</v>
      </c>
      <c r="E14" s="7" t="s">
        <v>627</v>
      </c>
      <c r="F14" s="7">
        <v>700</v>
      </c>
      <c r="G14" s="7">
        <v>3500</v>
      </c>
      <c r="H14" t="s">
        <v>813</v>
      </c>
    </row>
    <row r="15" spans="3:8" hidden="1" x14ac:dyDescent="0.25">
      <c r="C15" s="6">
        <v>70030</v>
      </c>
      <c r="D15" s="6">
        <v>3700782700309</v>
      </c>
      <c r="E15" s="7" t="s">
        <v>628</v>
      </c>
      <c r="F15" s="7">
        <v>700</v>
      </c>
      <c r="G15" s="7">
        <v>3500</v>
      </c>
      <c r="H15" t="s">
        <v>814</v>
      </c>
    </row>
    <row r="16" spans="3:8" hidden="1" x14ac:dyDescent="0.25">
      <c r="C16" s="6">
        <v>70032</v>
      </c>
      <c r="D16" s="6">
        <v>3700782700323</v>
      </c>
      <c r="E16" s="7" t="s">
        <v>629</v>
      </c>
      <c r="F16" s="7">
        <v>700</v>
      </c>
      <c r="G16" s="7">
        <v>3500</v>
      </c>
      <c r="H16" t="s">
        <v>815</v>
      </c>
    </row>
    <row r="17" spans="3:8" hidden="1" x14ac:dyDescent="0.25">
      <c r="C17" s="7">
        <v>70518</v>
      </c>
      <c r="D17" s="6">
        <v>3700782705182</v>
      </c>
      <c r="E17" s="6" t="s">
        <v>630</v>
      </c>
      <c r="F17" s="7">
        <v>700</v>
      </c>
      <c r="G17" s="7">
        <v>3500</v>
      </c>
      <c r="H17" t="s">
        <v>816</v>
      </c>
    </row>
    <row r="18" spans="3:8" hidden="1" x14ac:dyDescent="0.25">
      <c r="C18" s="7">
        <v>70520</v>
      </c>
      <c r="D18" s="6">
        <v>3700782705205</v>
      </c>
      <c r="E18" s="6" t="s">
        <v>631</v>
      </c>
      <c r="F18" s="7">
        <v>700</v>
      </c>
      <c r="G18" s="7">
        <v>3500</v>
      </c>
      <c r="H18" t="s">
        <v>817</v>
      </c>
    </row>
    <row r="19" spans="3:8" hidden="1" x14ac:dyDescent="0.25">
      <c r="C19" s="7">
        <v>70536</v>
      </c>
      <c r="D19" s="6">
        <v>3700782705366</v>
      </c>
      <c r="E19" s="6" t="s">
        <v>632</v>
      </c>
      <c r="F19" s="7">
        <v>700</v>
      </c>
      <c r="G19" s="7">
        <v>3500</v>
      </c>
      <c r="H19" t="s">
        <v>818</v>
      </c>
    </row>
    <row r="20" spans="3:8" hidden="1" x14ac:dyDescent="0.25">
      <c r="C20" s="7">
        <v>70538</v>
      </c>
      <c r="D20" s="6">
        <v>3700782705380</v>
      </c>
      <c r="E20" s="6" t="s">
        <v>633</v>
      </c>
      <c r="F20" s="7">
        <v>700</v>
      </c>
      <c r="G20" s="7">
        <v>3500</v>
      </c>
      <c r="H20" t="s">
        <v>819</v>
      </c>
    </row>
    <row r="21" spans="3:8" hidden="1" x14ac:dyDescent="0.25">
      <c r="C21" s="7">
        <v>70540</v>
      </c>
      <c r="D21" s="6">
        <v>3700782705403</v>
      </c>
      <c r="E21" s="6" t="s">
        <v>634</v>
      </c>
      <c r="F21" s="7">
        <v>700</v>
      </c>
      <c r="G21" s="7">
        <v>3500</v>
      </c>
      <c r="H21" t="s">
        <v>820</v>
      </c>
    </row>
    <row r="22" spans="3:8" hidden="1" x14ac:dyDescent="0.25">
      <c r="C22" s="7">
        <v>70546</v>
      </c>
      <c r="D22" s="6">
        <v>3700782705465</v>
      </c>
      <c r="E22" s="6" t="s">
        <v>635</v>
      </c>
      <c r="F22" s="7">
        <v>700</v>
      </c>
      <c r="G22" s="7">
        <v>3500</v>
      </c>
      <c r="H22" t="s">
        <v>821</v>
      </c>
    </row>
    <row r="23" spans="3:8" hidden="1" x14ac:dyDescent="0.25">
      <c r="C23" s="6">
        <v>70072</v>
      </c>
      <c r="D23" s="6">
        <v>3700782700729</v>
      </c>
      <c r="E23" s="7" t="s">
        <v>636</v>
      </c>
      <c r="F23" s="7">
        <v>1000</v>
      </c>
      <c r="G23" s="7">
        <v>5000</v>
      </c>
      <c r="H23" t="s">
        <v>822</v>
      </c>
    </row>
    <row r="24" spans="3:8" hidden="1" x14ac:dyDescent="0.25">
      <c r="C24" s="6">
        <v>70074</v>
      </c>
      <c r="D24" s="6">
        <v>3700782700743</v>
      </c>
      <c r="E24" s="7" t="s">
        <v>637</v>
      </c>
      <c r="F24" s="7">
        <v>1000</v>
      </c>
      <c r="G24" s="7">
        <v>5000</v>
      </c>
      <c r="H24" t="s">
        <v>823</v>
      </c>
    </row>
    <row r="25" spans="3:8" hidden="1" x14ac:dyDescent="0.25">
      <c r="C25" s="6">
        <v>70076</v>
      </c>
      <c r="D25" s="6">
        <v>3700782700767</v>
      </c>
      <c r="E25" s="7" t="s">
        <v>638</v>
      </c>
      <c r="F25" s="7">
        <v>1000</v>
      </c>
      <c r="G25" s="7">
        <v>5000</v>
      </c>
      <c r="H25" t="s">
        <v>824</v>
      </c>
    </row>
    <row r="26" spans="3:8" hidden="1" x14ac:dyDescent="0.25">
      <c r="C26" s="6">
        <v>70080</v>
      </c>
      <c r="D26" s="6">
        <v>3700782700804</v>
      </c>
      <c r="E26" s="7" t="s">
        <v>639</v>
      </c>
      <c r="F26" s="7">
        <v>1000</v>
      </c>
      <c r="G26" s="7">
        <v>5000</v>
      </c>
      <c r="H26" t="s">
        <v>825</v>
      </c>
    </row>
    <row r="27" spans="3:8" hidden="1" x14ac:dyDescent="0.25">
      <c r="C27" s="6">
        <v>70058</v>
      </c>
      <c r="D27" s="6">
        <v>3700782700583</v>
      </c>
      <c r="E27" s="7" t="s">
        <v>640</v>
      </c>
      <c r="F27" s="7">
        <v>1</v>
      </c>
      <c r="G27" s="7">
        <v>100</v>
      </c>
      <c r="H27" t="s">
        <v>758</v>
      </c>
    </row>
    <row r="28" spans="3:8" hidden="1" x14ac:dyDescent="0.25">
      <c r="C28" s="6">
        <v>71502</v>
      </c>
      <c r="D28" s="6">
        <v>3700782715020</v>
      </c>
      <c r="E28" s="7" t="s">
        <v>641</v>
      </c>
      <c r="F28" s="7">
        <v>1000</v>
      </c>
      <c r="G28" s="7">
        <v>5000</v>
      </c>
      <c r="H28" t="s">
        <v>826</v>
      </c>
    </row>
    <row r="29" spans="3:8" hidden="1" x14ac:dyDescent="0.25">
      <c r="C29" s="6">
        <v>71504</v>
      </c>
      <c r="D29" s="6">
        <v>3700782715044</v>
      </c>
      <c r="E29" s="7" t="s">
        <v>642</v>
      </c>
      <c r="F29" s="7">
        <v>1000</v>
      </c>
      <c r="G29" s="7">
        <v>5000</v>
      </c>
      <c r="H29" t="s">
        <v>827</v>
      </c>
    </row>
    <row r="30" spans="3:8" hidden="1" x14ac:dyDescent="0.25">
      <c r="C30" s="6">
        <v>71506</v>
      </c>
      <c r="D30" s="6">
        <v>3700782715068</v>
      </c>
      <c r="E30" s="7" t="s">
        <v>643</v>
      </c>
      <c r="F30" s="7">
        <v>1000</v>
      </c>
      <c r="G30" s="7">
        <v>5000</v>
      </c>
      <c r="H30" t="s">
        <v>828</v>
      </c>
    </row>
    <row r="31" spans="3:8" hidden="1" x14ac:dyDescent="0.25">
      <c r="C31" s="6">
        <v>71508</v>
      </c>
      <c r="D31" s="6">
        <v>3700782715082</v>
      </c>
      <c r="E31" s="7" t="s">
        <v>644</v>
      </c>
      <c r="F31" s="7">
        <v>1000</v>
      </c>
      <c r="G31" s="7">
        <v>5000</v>
      </c>
      <c r="H31" t="s">
        <v>829</v>
      </c>
    </row>
    <row r="32" spans="3:8" hidden="1" x14ac:dyDescent="0.25">
      <c r="C32" s="6">
        <v>71510</v>
      </c>
      <c r="D32" s="6">
        <v>3700782715105</v>
      </c>
      <c r="E32" s="7" t="s">
        <v>645</v>
      </c>
      <c r="F32" s="7">
        <v>1000</v>
      </c>
      <c r="G32" s="7">
        <v>5000</v>
      </c>
      <c r="H32" t="s">
        <v>830</v>
      </c>
    </row>
    <row r="33" spans="3:8" hidden="1" x14ac:dyDescent="0.25">
      <c r="C33" s="6">
        <v>71512</v>
      </c>
      <c r="D33" s="6">
        <v>3700782715129</v>
      </c>
      <c r="E33" s="7" t="s">
        <v>646</v>
      </c>
      <c r="F33" s="7">
        <v>1000</v>
      </c>
      <c r="G33" s="7">
        <v>5000</v>
      </c>
      <c r="H33" t="s">
        <v>831</v>
      </c>
    </row>
    <row r="34" spans="3:8" hidden="1" x14ac:dyDescent="0.25">
      <c r="C34" s="6">
        <v>71514</v>
      </c>
      <c r="D34" s="6">
        <v>3700782715143</v>
      </c>
      <c r="E34" s="7" t="s">
        <v>647</v>
      </c>
      <c r="F34" s="7">
        <v>800</v>
      </c>
      <c r="G34" s="7">
        <v>4000</v>
      </c>
      <c r="H34" t="s">
        <v>832</v>
      </c>
    </row>
    <row r="35" spans="3:8" hidden="1" x14ac:dyDescent="0.25">
      <c r="C35" s="6">
        <v>71516</v>
      </c>
      <c r="D35" s="6">
        <v>3700782715167</v>
      </c>
      <c r="E35" s="7" t="s">
        <v>648</v>
      </c>
      <c r="F35" s="7">
        <v>1000</v>
      </c>
      <c r="G35" s="7">
        <v>5000</v>
      </c>
      <c r="H35" t="s">
        <v>822</v>
      </c>
    </row>
    <row r="36" spans="3:8" hidden="1" x14ac:dyDescent="0.25">
      <c r="C36" s="6">
        <v>71520</v>
      </c>
      <c r="D36" s="6">
        <v>3700782715204</v>
      </c>
      <c r="E36" s="7" t="s">
        <v>649</v>
      </c>
      <c r="F36" s="7">
        <v>1000</v>
      </c>
      <c r="G36" s="7">
        <v>5000</v>
      </c>
      <c r="H36" t="s">
        <v>823</v>
      </c>
    </row>
    <row r="37" spans="3:8" hidden="1" x14ac:dyDescent="0.25">
      <c r="C37" s="6">
        <v>71522</v>
      </c>
      <c r="D37" s="6">
        <v>3700782715228</v>
      </c>
      <c r="E37" s="7" t="s">
        <v>650</v>
      </c>
      <c r="F37" s="7">
        <v>1000</v>
      </c>
      <c r="G37" s="7">
        <v>5000</v>
      </c>
      <c r="H37" t="s">
        <v>824</v>
      </c>
    </row>
    <row r="38" spans="3:8" hidden="1" x14ac:dyDescent="0.25">
      <c r="C38" s="6">
        <v>71524</v>
      </c>
      <c r="D38" s="6">
        <v>3700782715242</v>
      </c>
      <c r="E38" s="7" t="s">
        <v>651</v>
      </c>
      <c r="F38" s="7">
        <v>1000</v>
      </c>
      <c r="G38" s="7">
        <v>5000</v>
      </c>
      <c r="H38" t="s">
        <v>833</v>
      </c>
    </row>
    <row r="39" spans="3:8" hidden="1" x14ac:dyDescent="0.25">
      <c r="C39" s="6">
        <v>71526</v>
      </c>
      <c r="D39" s="6">
        <v>3700782715266</v>
      </c>
      <c r="E39" s="7" t="s">
        <v>652</v>
      </c>
      <c r="F39" s="7">
        <v>1000</v>
      </c>
      <c r="G39" s="7">
        <v>5000</v>
      </c>
      <c r="H39" t="s">
        <v>825</v>
      </c>
    </row>
    <row r="40" spans="3:8" hidden="1" x14ac:dyDescent="0.25">
      <c r="C40" s="6">
        <v>70500</v>
      </c>
      <c r="D40" s="6">
        <v>3700782705007</v>
      </c>
      <c r="E40" s="7" t="s">
        <v>653</v>
      </c>
      <c r="F40" s="7">
        <v>1000</v>
      </c>
      <c r="G40" s="7">
        <v>5000</v>
      </c>
      <c r="H40" t="s">
        <v>834</v>
      </c>
    </row>
    <row r="41" spans="3:8" hidden="1" x14ac:dyDescent="0.25">
      <c r="C41" s="6">
        <v>70502</v>
      </c>
      <c r="D41" s="6">
        <v>3700782705021</v>
      </c>
      <c r="E41" s="7" t="s">
        <v>654</v>
      </c>
      <c r="F41" s="7">
        <v>1000</v>
      </c>
      <c r="G41" s="7">
        <v>5000</v>
      </c>
      <c r="H41" t="s">
        <v>835</v>
      </c>
    </row>
    <row r="42" spans="3:8" hidden="1" x14ac:dyDescent="0.25">
      <c r="C42" s="6">
        <v>70504</v>
      </c>
      <c r="D42" s="6">
        <v>3700782705045</v>
      </c>
      <c r="E42" s="7" t="s">
        <v>655</v>
      </c>
      <c r="F42" s="7">
        <v>1000</v>
      </c>
      <c r="G42" s="7">
        <v>5000</v>
      </c>
      <c r="H42" t="s">
        <v>836</v>
      </c>
    </row>
    <row r="43" spans="3:8" hidden="1" x14ac:dyDescent="0.25">
      <c r="C43" s="6">
        <v>70506</v>
      </c>
      <c r="D43" s="6">
        <v>3700782705069</v>
      </c>
      <c r="E43" s="7" t="s">
        <v>656</v>
      </c>
      <c r="F43" s="7">
        <v>1000</v>
      </c>
      <c r="G43" s="7">
        <v>5000</v>
      </c>
      <c r="H43" t="s">
        <v>837</v>
      </c>
    </row>
    <row r="44" spans="3:8" hidden="1" x14ac:dyDescent="0.25">
      <c r="C44" s="6">
        <v>70514</v>
      </c>
      <c r="D44" s="6">
        <v>3700782705144</v>
      </c>
      <c r="E44" s="7" t="s">
        <v>657</v>
      </c>
      <c r="F44" s="7">
        <v>1000</v>
      </c>
      <c r="G44" s="7">
        <v>5000</v>
      </c>
      <c r="H44" t="s">
        <v>838</v>
      </c>
    </row>
    <row r="45" spans="3:8" hidden="1" x14ac:dyDescent="0.25">
      <c r="C45" s="6">
        <v>70516</v>
      </c>
      <c r="D45" s="6">
        <v>3700782705168</v>
      </c>
      <c r="E45" s="7" t="s">
        <v>658</v>
      </c>
      <c r="F45" s="7">
        <v>1000</v>
      </c>
      <c r="G45" s="7">
        <v>5000</v>
      </c>
      <c r="H45" t="s">
        <v>839</v>
      </c>
    </row>
    <row r="46" spans="3:8" hidden="1" x14ac:dyDescent="0.25">
      <c r="C46" s="6">
        <v>70688</v>
      </c>
      <c r="D46" s="6">
        <v>3700782706882</v>
      </c>
      <c r="E46" s="7" t="s">
        <v>659</v>
      </c>
      <c r="F46" s="7">
        <v>50</v>
      </c>
      <c r="G46" s="7">
        <v>1000</v>
      </c>
      <c r="H46" t="s">
        <v>927</v>
      </c>
    </row>
    <row r="47" spans="3:8" hidden="1" x14ac:dyDescent="0.25">
      <c r="C47" s="6">
        <v>70690</v>
      </c>
      <c r="D47" s="6">
        <v>3700782706905</v>
      </c>
      <c r="E47" s="7" t="s">
        <v>660</v>
      </c>
      <c r="F47" s="7">
        <v>50</v>
      </c>
      <c r="G47" s="7">
        <v>900</v>
      </c>
      <c r="H47" t="s">
        <v>928</v>
      </c>
    </row>
    <row r="48" spans="3:8" hidden="1" x14ac:dyDescent="0.25">
      <c r="C48" s="6">
        <v>70686</v>
      </c>
      <c r="D48" s="6">
        <v>3700782706868</v>
      </c>
      <c r="E48" s="7" t="s">
        <v>661</v>
      </c>
      <c r="F48" s="7">
        <v>50</v>
      </c>
      <c r="G48" s="7">
        <v>800</v>
      </c>
      <c r="H48" t="s">
        <v>929</v>
      </c>
    </row>
    <row r="49" spans="3:8" hidden="1" x14ac:dyDescent="0.25">
      <c r="C49" s="6">
        <v>70692</v>
      </c>
      <c r="D49" s="6">
        <v>3700782706929</v>
      </c>
      <c r="E49" s="7" t="s">
        <v>662</v>
      </c>
      <c r="F49" s="7">
        <v>50</v>
      </c>
      <c r="G49" s="7">
        <v>600</v>
      </c>
      <c r="H49" t="s">
        <v>930</v>
      </c>
    </row>
    <row r="50" spans="3:8" hidden="1" x14ac:dyDescent="0.25">
      <c r="C50" s="6">
        <v>70694</v>
      </c>
      <c r="D50" s="6">
        <v>3700782706943</v>
      </c>
      <c r="E50" s="7" t="s">
        <v>663</v>
      </c>
      <c r="F50" s="7">
        <v>50</v>
      </c>
      <c r="G50" s="7">
        <v>600</v>
      </c>
      <c r="H50" t="s">
        <v>931</v>
      </c>
    </row>
    <row r="51" spans="3:8" hidden="1" x14ac:dyDescent="0.25">
      <c r="C51" s="6">
        <v>70696</v>
      </c>
      <c r="D51" s="6">
        <v>3700782706967</v>
      </c>
      <c r="E51" s="7" t="s">
        <v>664</v>
      </c>
      <c r="F51" s="7">
        <v>50</v>
      </c>
      <c r="G51" s="7">
        <v>600</v>
      </c>
      <c r="H51" t="s">
        <v>932</v>
      </c>
    </row>
    <row r="52" spans="3:8" hidden="1" x14ac:dyDescent="0.25">
      <c r="C52" s="6">
        <v>70698</v>
      </c>
      <c r="D52" s="6">
        <v>3700782706981</v>
      </c>
      <c r="E52" s="7" t="s">
        <v>665</v>
      </c>
      <c r="F52" s="7">
        <v>50</v>
      </c>
      <c r="G52" s="7">
        <v>500</v>
      </c>
      <c r="H52" t="s">
        <v>933</v>
      </c>
    </row>
    <row r="53" spans="3:8" hidden="1" x14ac:dyDescent="0.25">
      <c r="C53" s="6">
        <v>70700</v>
      </c>
      <c r="D53" s="6">
        <v>3700782707001</v>
      </c>
      <c r="E53" s="7" t="s">
        <v>666</v>
      </c>
      <c r="F53" s="7">
        <v>25</v>
      </c>
      <c r="G53" s="7">
        <v>400</v>
      </c>
      <c r="H53" t="s">
        <v>934</v>
      </c>
    </row>
    <row r="54" spans="3:8" hidden="1" x14ac:dyDescent="0.25">
      <c r="C54" s="6">
        <v>70702</v>
      </c>
      <c r="D54" s="6">
        <v>3700782707025</v>
      </c>
      <c r="E54" s="7" t="s">
        <v>667</v>
      </c>
      <c r="F54" s="7">
        <v>25</v>
      </c>
      <c r="G54" s="7">
        <v>300</v>
      </c>
      <c r="H54" t="s">
        <v>935</v>
      </c>
    </row>
    <row r="55" spans="3:8" hidden="1" x14ac:dyDescent="0.25">
      <c r="C55" s="6">
        <v>70704</v>
      </c>
      <c r="D55" s="6">
        <v>3700782707049</v>
      </c>
      <c r="E55" s="7" t="s">
        <v>668</v>
      </c>
      <c r="F55" s="7">
        <v>20</v>
      </c>
      <c r="G55" s="7">
        <v>300</v>
      </c>
      <c r="H55" t="s">
        <v>936</v>
      </c>
    </row>
    <row r="56" spans="3:8" hidden="1" x14ac:dyDescent="0.25">
      <c r="C56" s="7">
        <v>70706</v>
      </c>
      <c r="D56" s="6">
        <v>3700782707063</v>
      </c>
      <c r="E56" s="7" t="s">
        <v>669</v>
      </c>
      <c r="F56" s="7">
        <v>25</v>
      </c>
      <c r="G56" s="7">
        <v>200</v>
      </c>
      <c r="H56" t="s">
        <v>937</v>
      </c>
    </row>
    <row r="57" spans="3:8" hidden="1" x14ac:dyDescent="0.25">
      <c r="C57" s="6">
        <v>70710</v>
      </c>
      <c r="D57" s="6">
        <v>3700782707025</v>
      </c>
      <c r="E57" s="7" t="s">
        <v>670</v>
      </c>
      <c r="F57" s="7">
        <v>20</v>
      </c>
      <c r="G57" s="7">
        <v>200</v>
      </c>
      <c r="H57" t="s">
        <v>938</v>
      </c>
    </row>
    <row r="58" spans="3:8" hidden="1" x14ac:dyDescent="0.25">
      <c r="C58" s="6">
        <v>70082</v>
      </c>
      <c r="D58" s="6">
        <v>3700782700828</v>
      </c>
      <c r="E58" s="7" t="s">
        <v>671</v>
      </c>
      <c r="F58" s="7">
        <v>1</v>
      </c>
      <c r="G58" s="7">
        <v>100</v>
      </c>
      <c r="H58" t="s">
        <v>759</v>
      </c>
    </row>
    <row r="59" spans="3:8" hidden="1" x14ac:dyDescent="0.25">
      <c r="C59" s="6">
        <v>70084</v>
      </c>
      <c r="D59" s="6">
        <v>3700782700842</v>
      </c>
      <c r="E59" s="7" t="s">
        <v>672</v>
      </c>
      <c r="F59" s="7">
        <v>800</v>
      </c>
      <c r="G59" s="7">
        <v>4000</v>
      </c>
      <c r="H59" t="s">
        <v>840</v>
      </c>
    </row>
    <row r="60" spans="3:8" hidden="1" x14ac:dyDescent="0.25">
      <c r="C60" s="6">
        <v>70086</v>
      </c>
      <c r="D60" s="6">
        <v>3700782700866</v>
      </c>
      <c r="E60" s="7" t="s">
        <v>673</v>
      </c>
      <c r="F60" s="7">
        <v>800</v>
      </c>
      <c r="G60" s="7">
        <v>4000</v>
      </c>
      <c r="H60" t="s">
        <v>841</v>
      </c>
    </row>
    <row r="61" spans="3:8" hidden="1" x14ac:dyDescent="0.25">
      <c r="C61" s="6">
        <v>70088</v>
      </c>
      <c r="D61" s="6">
        <v>3700782700880</v>
      </c>
      <c r="E61" s="7" t="s">
        <v>674</v>
      </c>
      <c r="F61" s="7">
        <v>800</v>
      </c>
      <c r="G61" s="7">
        <v>4000</v>
      </c>
      <c r="H61" t="s">
        <v>842</v>
      </c>
    </row>
    <row r="62" spans="3:8" hidden="1" x14ac:dyDescent="0.25">
      <c r="C62" s="6">
        <v>70090</v>
      </c>
      <c r="D62" s="6">
        <v>3700782700903</v>
      </c>
      <c r="E62" s="7" t="s">
        <v>675</v>
      </c>
      <c r="F62" s="7">
        <v>800</v>
      </c>
      <c r="G62" s="7">
        <v>4000</v>
      </c>
      <c r="H62" t="s">
        <v>843</v>
      </c>
    </row>
    <row r="63" spans="3:8" hidden="1" x14ac:dyDescent="0.25">
      <c r="C63" s="6">
        <v>70092</v>
      </c>
      <c r="D63" s="6">
        <v>3700782700927</v>
      </c>
      <c r="E63" s="7" t="s">
        <v>676</v>
      </c>
      <c r="F63" s="7">
        <v>800</v>
      </c>
      <c r="G63" s="7">
        <v>4000</v>
      </c>
      <c r="H63" t="s">
        <v>844</v>
      </c>
    </row>
    <row r="64" spans="3:8" hidden="1" x14ac:dyDescent="0.25">
      <c r="C64" s="6">
        <v>70094</v>
      </c>
      <c r="D64" s="6">
        <v>3700782700941</v>
      </c>
      <c r="E64" s="7" t="s">
        <v>677</v>
      </c>
      <c r="F64" s="7">
        <v>800</v>
      </c>
      <c r="G64" s="7">
        <v>4000</v>
      </c>
      <c r="H64" t="s">
        <v>845</v>
      </c>
    </row>
    <row r="65" spans="3:8" hidden="1" x14ac:dyDescent="0.25">
      <c r="C65" s="6">
        <v>70096</v>
      </c>
      <c r="D65" s="6">
        <v>3700782700965</v>
      </c>
      <c r="E65" s="7" t="s">
        <v>678</v>
      </c>
      <c r="F65" s="7">
        <v>800</v>
      </c>
      <c r="G65" s="7">
        <v>4000</v>
      </c>
      <c r="H65" t="s">
        <v>846</v>
      </c>
    </row>
    <row r="66" spans="3:8" hidden="1" x14ac:dyDescent="0.25">
      <c r="C66" s="6">
        <v>70100</v>
      </c>
      <c r="D66" s="6">
        <v>3700782701009</v>
      </c>
      <c r="E66" s="7" t="s">
        <v>679</v>
      </c>
      <c r="F66" s="7">
        <v>800</v>
      </c>
      <c r="G66" s="7">
        <v>4000</v>
      </c>
      <c r="H66" t="s">
        <v>847</v>
      </c>
    </row>
    <row r="67" spans="3:8" hidden="1" x14ac:dyDescent="0.25">
      <c r="C67" s="6">
        <v>70102</v>
      </c>
      <c r="D67" s="6">
        <v>3700782701023</v>
      </c>
      <c r="E67" s="7" t="s">
        <v>680</v>
      </c>
      <c r="F67" s="7">
        <v>800</v>
      </c>
      <c r="G67" s="7">
        <v>4000</v>
      </c>
      <c r="H67" t="s">
        <v>848</v>
      </c>
    </row>
    <row r="68" spans="3:8" hidden="1" x14ac:dyDescent="0.25">
      <c r="C68" s="6">
        <v>70104</v>
      </c>
      <c r="D68" s="6">
        <v>3700782701047</v>
      </c>
      <c r="E68" s="7" t="s">
        <v>681</v>
      </c>
      <c r="F68" s="7">
        <v>800</v>
      </c>
      <c r="G68" s="7">
        <v>4000</v>
      </c>
      <c r="H68" t="s">
        <v>849</v>
      </c>
    </row>
    <row r="69" spans="3:8" hidden="1" x14ac:dyDescent="0.25">
      <c r="C69" s="6">
        <v>70106</v>
      </c>
      <c r="D69" s="6">
        <v>3700782701061</v>
      </c>
      <c r="E69" s="7" t="s">
        <v>682</v>
      </c>
      <c r="F69" s="7">
        <v>800</v>
      </c>
      <c r="G69" s="7">
        <v>4000</v>
      </c>
      <c r="H69" t="s">
        <v>850</v>
      </c>
    </row>
    <row r="70" spans="3:8" hidden="1" x14ac:dyDescent="0.25">
      <c r="C70" s="7">
        <v>70524</v>
      </c>
      <c r="D70" s="6">
        <v>3700782705243</v>
      </c>
      <c r="E70" s="6" t="s">
        <v>683</v>
      </c>
      <c r="F70" s="7">
        <v>800</v>
      </c>
      <c r="G70" s="7">
        <v>4000</v>
      </c>
      <c r="H70" t="s">
        <v>851</v>
      </c>
    </row>
    <row r="71" spans="3:8" hidden="1" x14ac:dyDescent="0.25">
      <c r="C71" s="7">
        <v>70526</v>
      </c>
      <c r="D71" s="6">
        <v>3700782705267</v>
      </c>
      <c r="E71" s="6" t="s">
        <v>684</v>
      </c>
      <c r="F71" s="7">
        <v>800</v>
      </c>
      <c r="G71" s="7">
        <v>4000</v>
      </c>
      <c r="H71" t="s">
        <v>852</v>
      </c>
    </row>
    <row r="72" spans="3:8" hidden="1" x14ac:dyDescent="0.25">
      <c r="C72" s="7">
        <v>70528</v>
      </c>
      <c r="D72" s="6">
        <v>3700782705281</v>
      </c>
      <c r="E72" s="6" t="s">
        <v>685</v>
      </c>
      <c r="F72" s="7">
        <v>800</v>
      </c>
      <c r="G72" s="7">
        <v>4000</v>
      </c>
      <c r="H72" t="s">
        <v>853</v>
      </c>
    </row>
    <row r="73" spans="3:8" hidden="1" x14ac:dyDescent="0.25">
      <c r="C73" s="7">
        <v>70530</v>
      </c>
      <c r="D73" s="6">
        <v>3700782705304</v>
      </c>
      <c r="E73" s="6" t="s">
        <v>686</v>
      </c>
      <c r="F73" s="7">
        <v>800</v>
      </c>
      <c r="G73" s="7">
        <v>4000</v>
      </c>
      <c r="H73" t="s">
        <v>854</v>
      </c>
    </row>
    <row r="74" spans="3:8" hidden="1" x14ac:dyDescent="0.25">
      <c r="C74" s="7">
        <v>70532</v>
      </c>
      <c r="D74" s="6">
        <v>3700782705328</v>
      </c>
      <c r="E74" s="6" t="s">
        <v>687</v>
      </c>
      <c r="F74" s="7">
        <v>800</v>
      </c>
      <c r="G74" s="7">
        <v>4000</v>
      </c>
      <c r="H74" t="s">
        <v>855</v>
      </c>
    </row>
    <row r="75" spans="3:8" hidden="1" x14ac:dyDescent="0.25">
      <c r="C75" s="7">
        <v>70534</v>
      </c>
      <c r="D75" s="6">
        <v>3700782705342</v>
      </c>
      <c r="E75" s="6" t="s">
        <v>688</v>
      </c>
      <c r="F75" s="7">
        <v>800</v>
      </c>
      <c r="G75" s="7">
        <v>4000</v>
      </c>
      <c r="H75" t="s">
        <v>856</v>
      </c>
    </row>
    <row r="76" spans="3:8" hidden="1" x14ac:dyDescent="0.25">
      <c r="C76" s="6">
        <v>70108</v>
      </c>
      <c r="D76" s="6">
        <v>3700782701085</v>
      </c>
      <c r="E76" s="7" t="s">
        <v>689</v>
      </c>
      <c r="F76" s="7">
        <v>1</v>
      </c>
      <c r="G76" s="7">
        <v>100</v>
      </c>
      <c r="H76" t="s">
        <v>760</v>
      </c>
    </row>
    <row r="77" spans="3:8" hidden="1" x14ac:dyDescent="0.25">
      <c r="C77" s="6">
        <v>70122</v>
      </c>
      <c r="D77" s="6">
        <v>3700782701221</v>
      </c>
      <c r="E77" s="7" t="s">
        <v>690</v>
      </c>
      <c r="F77" s="7">
        <v>1000</v>
      </c>
      <c r="G77" s="7">
        <v>5000</v>
      </c>
      <c r="H77" t="s">
        <v>857</v>
      </c>
    </row>
    <row r="78" spans="3:8" hidden="1" x14ac:dyDescent="0.25">
      <c r="C78" s="6">
        <v>70124</v>
      </c>
      <c r="D78" s="6">
        <v>3700782701245</v>
      </c>
      <c r="E78" s="7" t="s">
        <v>691</v>
      </c>
      <c r="F78" s="7">
        <v>1000</v>
      </c>
      <c r="G78" s="7">
        <v>5000</v>
      </c>
      <c r="H78" t="s">
        <v>858</v>
      </c>
    </row>
    <row r="79" spans="3:8" hidden="1" x14ac:dyDescent="0.25">
      <c r="C79" s="6">
        <v>70126</v>
      </c>
      <c r="D79" s="6">
        <v>3700782701269</v>
      </c>
      <c r="E79" s="7" t="s">
        <v>692</v>
      </c>
      <c r="F79" s="7">
        <v>1000</v>
      </c>
      <c r="G79" s="7">
        <v>5000</v>
      </c>
      <c r="H79" t="s">
        <v>859</v>
      </c>
    </row>
    <row r="80" spans="3:8" hidden="1" x14ac:dyDescent="0.25">
      <c r="C80" s="6">
        <v>70130</v>
      </c>
      <c r="D80" s="6">
        <v>3700782701306</v>
      </c>
      <c r="E80" s="7" t="s">
        <v>693</v>
      </c>
      <c r="F80" s="7">
        <v>1000</v>
      </c>
      <c r="G80" s="7">
        <v>5000</v>
      </c>
      <c r="H80" t="s">
        <v>860</v>
      </c>
    </row>
    <row r="81" spans="3:8" hidden="1" x14ac:dyDescent="0.25">
      <c r="C81" s="6">
        <v>70148</v>
      </c>
      <c r="D81" s="6">
        <v>3700782701481</v>
      </c>
      <c r="E81" s="7" t="s">
        <v>694</v>
      </c>
      <c r="F81" s="7">
        <v>500</v>
      </c>
      <c r="G81" s="7">
        <v>2500</v>
      </c>
      <c r="H81" t="s">
        <v>861</v>
      </c>
    </row>
    <row r="82" spans="3:8" hidden="1" x14ac:dyDescent="0.25">
      <c r="C82" s="6">
        <v>70150</v>
      </c>
      <c r="D82" s="6">
        <v>3700782701504</v>
      </c>
      <c r="E82" s="7" t="s">
        <v>695</v>
      </c>
      <c r="F82" s="7">
        <v>500</v>
      </c>
      <c r="G82" s="7">
        <v>2500</v>
      </c>
      <c r="H82" t="s">
        <v>862</v>
      </c>
    </row>
    <row r="83" spans="3:8" hidden="1" x14ac:dyDescent="0.25">
      <c r="C83" s="6">
        <v>70152</v>
      </c>
      <c r="D83" s="6">
        <v>3700782701528</v>
      </c>
      <c r="E83" s="7" t="s">
        <v>696</v>
      </c>
      <c r="F83" s="7">
        <v>500</v>
      </c>
      <c r="G83" s="7">
        <v>2500</v>
      </c>
      <c r="H83" t="s">
        <v>863</v>
      </c>
    </row>
    <row r="84" spans="3:8" hidden="1" x14ac:dyDescent="0.25">
      <c r="C84" s="6">
        <v>70154</v>
      </c>
      <c r="D84" s="6">
        <v>3700782701542</v>
      </c>
      <c r="E84" s="7" t="s">
        <v>697</v>
      </c>
      <c r="F84" s="7">
        <v>500</v>
      </c>
      <c r="G84" s="7">
        <v>2500</v>
      </c>
      <c r="H84" t="s">
        <v>864</v>
      </c>
    </row>
    <row r="85" spans="3:8" hidden="1" x14ac:dyDescent="0.25">
      <c r="C85" s="6">
        <v>70156</v>
      </c>
      <c r="D85" s="6">
        <v>3700782701566</v>
      </c>
      <c r="E85" s="7" t="s">
        <v>698</v>
      </c>
      <c r="F85" s="7">
        <v>500</v>
      </c>
      <c r="G85" s="7">
        <v>2500</v>
      </c>
      <c r="H85" t="s">
        <v>865</v>
      </c>
    </row>
    <row r="86" spans="3:8" hidden="1" x14ac:dyDescent="0.25">
      <c r="C86" s="6">
        <v>70158</v>
      </c>
      <c r="D86" s="6">
        <v>3700782701580</v>
      </c>
      <c r="E86" s="7" t="s">
        <v>699</v>
      </c>
      <c r="F86" s="7">
        <v>300</v>
      </c>
      <c r="G86" s="7">
        <v>1500</v>
      </c>
      <c r="H86" t="s">
        <v>866</v>
      </c>
    </row>
    <row r="87" spans="3:8" hidden="1" x14ac:dyDescent="0.25">
      <c r="C87" s="6">
        <v>70160</v>
      </c>
      <c r="D87" s="6">
        <v>3700782701603</v>
      </c>
      <c r="E87" s="7" t="s">
        <v>700</v>
      </c>
      <c r="F87" s="7">
        <v>300</v>
      </c>
      <c r="G87" s="7">
        <v>1500</v>
      </c>
      <c r="H87" t="s">
        <v>867</v>
      </c>
    </row>
    <row r="88" spans="3:8" hidden="1" x14ac:dyDescent="0.25">
      <c r="C88" s="6">
        <v>70162</v>
      </c>
      <c r="D88" s="6">
        <v>3700782701627</v>
      </c>
      <c r="E88" s="7" t="s">
        <v>701</v>
      </c>
      <c r="F88" s="7">
        <v>300</v>
      </c>
      <c r="G88" s="7">
        <v>1500</v>
      </c>
      <c r="H88" t="s">
        <v>868</v>
      </c>
    </row>
    <row r="89" spans="3:8" hidden="1" x14ac:dyDescent="0.25">
      <c r="C89" s="6">
        <v>70164</v>
      </c>
      <c r="D89" s="6">
        <v>3700782701641</v>
      </c>
      <c r="E89" s="7" t="s">
        <v>702</v>
      </c>
      <c r="F89" s="7">
        <v>1</v>
      </c>
      <c r="G89" s="7">
        <v>1</v>
      </c>
      <c r="H89" t="s">
        <v>756</v>
      </c>
    </row>
    <row r="90" spans="3:8" hidden="1" x14ac:dyDescent="0.25">
      <c r="C90" s="6">
        <v>70144</v>
      </c>
      <c r="D90" s="6">
        <v>3700782701443</v>
      </c>
      <c r="E90" s="7" t="s">
        <v>703</v>
      </c>
      <c r="F90" s="7">
        <v>100</v>
      </c>
      <c r="G90" s="7">
        <v>1000</v>
      </c>
      <c r="H90" t="s">
        <v>869</v>
      </c>
    </row>
    <row r="91" spans="3:8" hidden="1" x14ac:dyDescent="0.25">
      <c r="C91" s="6">
        <v>70146</v>
      </c>
      <c r="D91" s="6">
        <v>3700782701467</v>
      </c>
      <c r="E91" s="7" t="s">
        <v>704</v>
      </c>
      <c r="F91" s="7">
        <v>100</v>
      </c>
      <c r="G91" s="7">
        <v>1000</v>
      </c>
      <c r="H91" t="s">
        <v>870</v>
      </c>
    </row>
    <row r="92" spans="3:8" hidden="1" x14ac:dyDescent="0.25">
      <c r="C92" s="6">
        <v>70168</v>
      </c>
      <c r="D92" s="6">
        <v>3700782701689</v>
      </c>
      <c r="E92" s="7" t="s">
        <v>705</v>
      </c>
      <c r="F92" s="7">
        <v>100</v>
      </c>
      <c r="G92" s="7">
        <v>1000</v>
      </c>
      <c r="H92" t="s">
        <v>871</v>
      </c>
    </row>
    <row r="93" spans="3:8" hidden="1" x14ac:dyDescent="0.25">
      <c r="C93" s="6">
        <v>70170</v>
      </c>
      <c r="D93" s="6">
        <v>3700782701702</v>
      </c>
      <c r="E93" s="7" t="s">
        <v>706</v>
      </c>
      <c r="F93" s="7">
        <v>100</v>
      </c>
      <c r="G93" s="7">
        <v>1000</v>
      </c>
      <c r="H93" t="s">
        <v>874</v>
      </c>
    </row>
    <row r="94" spans="3:8" hidden="1" x14ac:dyDescent="0.25">
      <c r="C94" s="6">
        <v>70172</v>
      </c>
      <c r="D94" s="6">
        <v>3700782701726</v>
      </c>
      <c r="E94" s="7" t="s">
        <v>707</v>
      </c>
      <c r="F94" s="7">
        <v>100</v>
      </c>
      <c r="G94" s="7">
        <v>1000</v>
      </c>
      <c r="H94" t="s">
        <v>873</v>
      </c>
    </row>
    <row r="95" spans="3:8" hidden="1" x14ac:dyDescent="0.25">
      <c r="C95" s="6">
        <v>70174</v>
      </c>
      <c r="D95" s="6">
        <v>3700782701740</v>
      </c>
      <c r="E95" s="7" t="s">
        <v>708</v>
      </c>
      <c r="F95" s="7">
        <v>100</v>
      </c>
      <c r="G95" s="7">
        <v>1000</v>
      </c>
      <c r="H95" t="s">
        <v>872</v>
      </c>
    </row>
    <row r="96" spans="3:8" hidden="1" x14ac:dyDescent="0.25">
      <c r="C96" s="6">
        <v>70184</v>
      </c>
      <c r="D96" s="6">
        <v>3700782701849</v>
      </c>
      <c r="E96" s="7" t="s">
        <v>709</v>
      </c>
      <c r="F96" s="7">
        <v>100</v>
      </c>
      <c r="G96" s="7">
        <v>1000</v>
      </c>
      <c r="H96" t="s">
        <v>875</v>
      </c>
    </row>
    <row r="97" spans="3:8" hidden="1" x14ac:dyDescent="0.25">
      <c r="C97" s="6">
        <v>70188</v>
      </c>
      <c r="D97" s="6">
        <v>3700782701887</v>
      </c>
      <c r="E97" s="7" t="s">
        <v>710</v>
      </c>
      <c r="F97" s="7">
        <v>100</v>
      </c>
      <c r="G97" s="7">
        <v>1000</v>
      </c>
      <c r="H97" t="s">
        <v>876</v>
      </c>
    </row>
    <row r="98" spans="3:8" hidden="1" x14ac:dyDescent="0.25">
      <c r="C98" s="6">
        <v>70190</v>
      </c>
      <c r="D98" s="6">
        <v>3700782701900</v>
      </c>
      <c r="E98" s="7" t="s">
        <v>711</v>
      </c>
      <c r="F98" s="7">
        <v>100</v>
      </c>
      <c r="G98" s="7">
        <v>1000</v>
      </c>
      <c r="H98" t="s">
        <v>877</v>
      </c>
    </row>
    <row r="99" spans="3:8" hidden="1" x14ac:dyDescent="0.25">
      <c r="C99" s="6">
        <v>70192</v>
      </c>
      <c r="D99" s="6">
        <v>3700782701924</v>
      </c>
      <c r="E99" s="7" t="s">
        <v>712</v>
      </c>
      <c r="F99" s="7">
        <v>100</v>
      </c>
      <c r="G99" s="7">
        <v>1000</v>
      </c>
      <c r="H99" t="s">
        <v>878</v>
      </c>
    </row>
    <row r="100" spans="3:8" hidden="1" x14ac:dyDescent="0.25">
      <c r="C100" s="6">
        <v>70194</v>
      </c>
      <c r="D100" s="6">
        <v>3700782701948</v>
      </c>
      <c r="E100" s="7" t="s">
        <v>713</v>
      </c>
      <c r="F100" s="7">
        <v>100</v>
      </c>
      <c r="G100" s="7">
        <v>1000</v>
      </c>
      <c r="H100" t="s">
        <v>879</v>
      </c>
    </row>
    <row r="101" spans="3:8" hidden="1" x14ac:dyDescent="0.25">
      <c r="C101" s="6">
        <v>70198</v>
      </c>
      <c r="D101" s="6">
        <v>3700782701986</v>
      </c>
      <c r="E101" s="7" t="s">
        <v>714</v>
      </c>
      <c r="F101" s="7">
        <v>100</v>
      </c>
      <c r="G101" s="7">
        <v>1000</v>
      </c>
      <c r="H101" t="s">
        <v>880</v>
      </c>
    </row>
    <row r="102" spans="3:8" hidden="1" x14ac:dyDescent="0.25">
      <c r="C102" s="6">
        <v>71278</v>
      </c>
      <c r="D102" s="6">
        <v>3700782712784</v>
      </c>
      <c r="E102" s="7" t="s">
        <v>715</v>
      </c>
      <c r="F102" s="7">
        <v>500</v>
      </c>
      <c r="G102" s="7">
        <v>4000</v>
      </c>
      <c r="H102" t="s">
        <v>881</v>
      </c>
    </row>
    <row r="103" spans="3:8" hidden="1" x14ac:dyDescent="0.25">
      <c r="C103" s="6">
        <v>71280</v>
      </c>
      <c r="D103" s="6">
        <v>3700782712807</v>
      </c>
      <c r="E103" s="7" t="s">
        <v>716</v>
      </c>
      <c r="F103" s="7">
        <v>500</v>
      </c>
      <c r="G103" s="7">
        <v>4000</v>
      </c>
      <c r="H103" t="s">
        <v>882</v>
      </c>
    </row>
    <row r="104" spans="3:8" hidden="1" x14ac:dyDescent="0.25">
      <c r="C104" s="6">
        <v>71282</v>
      </c>
      <c r="D104" s="6">
        <v>3700782712821</v>
      </c>
      <c r="E104" s="7" t="s">
        <v>717</v>
      </c>
      <c r="F104" s="7">
        <v>500</v>
      </c>
      <c r="G104" s="7">
        <v>4000</v>
      </c>
      <c r="H104" t="s">
        <v>883</v>
      </c>
    </row>
    <row r="105" spans="3:8" hidden="1" x14ac:dyDescent="0.25">
      <c r="C105" s="6">
        <v>71284</v>
      </c>
      <c r="D105" s="6">
        <v>3700782712845</v>
      </c>
      <c r="E105" s="7" t="s">
        <v>718</v>
      </c>
      <c r="F105" s="7">
        <v>500</v>
      </c>
      <c r="G105" s="7">
        <v>4000</v>
      </c>
      <c r="H105" t="s">
        <v>884</v>
      </c>
    </row>
    <row r="106" spans="3:8" hidden="1" x14ac:dyDescent="0.25">
      <c r="C106" s="6">
        <v>71286</v>
      </c>
      <c r="D106" s="6">
        <v>3700782712869</v>
      </c>
      <c r="E106" s="7" t="s">
        <v>719</v>
      </c>
      <c r="F106" s="7">
        <v>500</v>
      </c>
      <c r="G106" s="7">
        <v>4000</v>
      </c>
      <c r="H106" t="s">
        <v>885</v>
      </c>
    </row>
    <row r="107" spans="3:8" hidden="1" x14ac:dyDescent="0.25">
      <c r="C107" s="6">
        <v>71288</v>
      </c>
      <c r="D107" s="6">
        <v>3700782712883</v>
      </c>
      <c r="E107" s="7" t="s">
        <v>720</v>
      </c>
      <c r="F107" s="7">
        <v>300</v>
      </c>
      <c r="G107" s="7">
        <v>2400</v>
      </c>
      <c r="H107" t="s">
        <v>886</v>
      </c>
    </row>
    <row r="108" spans="3:8" hidden="1" x14ac:dyDescent="0.25">
      <c r="C108" s="6">
        <v>71290</v>
      </c>
      <c r="D108" s="6">
        <v>3700782712906</v>
      </c>
      <c r="E108" s="7" t="s">
        <v>721</v>
      </c>
      <c r="F108" s="7">
        <v>300</v>
      </c>
      <c r="G108" s="7">
        <v>2400</v>
      </c>
      <c r="H108" t="s">
        <v>887</v>
      </c>
    </row>
    <row r="109" spans="3:8" hidden="1" x14ac:dyDescent="0.25">
      <c r="C109" s="6">
        <v>71292</v>
      </c>
      <c r="D109" s="6">
        <v>3700782712920</v>
      </c>
      <c r="E109" s="7" t="s">
        <v>722</v>
      </c>
      <c r="F109" s="7">
        <v>300</v>
      </c>
      <c r="G109" s="7">
        <v>2400</v>
      </c>
      <c r="H109" t="s">
        <v>888</v>
      </c>
    </row>
    <row r="110" spans="3:8" hidden="1" x14ac:dyDescent="0.25">
      <c r="C110" s="6">
        <v>70200</v>
      </c>
      <c r="D110" s="6">
        <v>3700782702006</v>
      </c>
      <c r="E110" s="7" t="s">
        <v>723</v>
      </c>
      <c r="F110" s="7">
        <v>100</v>
      </c>
      <c r="G110" s="7">
        <v>1000</v>
      </c>
      <c r="H110" t="s">
        <v>891</v>
      </c>
    </row>
    <row r="111" spans="3:8" hidden="1" x14ac:dyDescent="0.25">
      <c r="C111" s="6">
        <v>70202</v>
      </c>
      <c r="D111" s="6">
        <v>3700782702020</v>
      </c>
      <c r="E111" s="7" t="s">
        <v>724</v>
      </c>
      <c r="F111" s="7">
        <v>100</v>
      </c>
      <c r="G111" s="7">
        <v>1000</v>
      </c>
      <c r="H111" t="s">
        <v>889</v>
      </c>
    </row>
    <row r="112" spans="3:8" hidden="1" x14ac:dyDescent="0.25">
      <c r="C112" s="6">
        <v>70204</v>
      </c>
      <c r="D112" s="6">
        <v>3700782702044</v>
      </c>
      <c r="E112" s="7" t="s">
        <v>725</v>
      </c>
      <c r="F112" s="7">
        <v>100</v>
      </c>
      <c r="G112" s="7">
        <v>1000</v>
      </c>
      <c r="H112" t="s">
        <v>890</v>
      </c>
    </row>
    <row r="113" spans="3:8" hidden="1" x14ac:dyDescent="0.25">
      <c r="C113" s="6">
        <v>70282</v>
      </c>
      <c r="D113" s="6">
        <v>3700782702822</v>
      </c>
      <c r="E113" s="7" t="s">
        <v>726</v>
      </c>
      <c r="F113" s="7">
        <v>1</v>
      </c>
      <c r="G113" s="7">
        <v>100</v>
      </c>
      <c r="H113" t="s">
        <v>761</v>
      </c>
    </row>
    <row r="114" spans="3:8" hidden="1" x14ac:dyDescent="0.25">
      <c r="C114" s="6">
        <v>70049</v>
      </c>
      <c r="D114" s="6">
        <v>3700782700491</v>
      </c>
      <c r="E114" s="7" t="s">
        <v>727</v>
      </c>
      <c r="F114" s="7">
        <v>2200</v>
      </c>
      <c r="G114" s="7">
        <v>2200</v>
      </c>
      <c r="H114" t="s">
        <v>892</v>
      </c>
    </row>
    <row r="115" spans="3:8" hidden="1" x14ac:dyDescent="0.25">
      <c r="C115" s="6">
        <v>70291</v>
      </c>
      <c r="D115" s="6">
        <v>3700782702907</v>
      </c>
      <c r="E115" s="7" t="s">
        <v>728</v>
      </c>
      <c r="F115" s="7">
        <v>2200</v>
      </c>
      <c r="G115" s="7">
        <v>2200</v>
      </c>
      <c r="H115" t="s">
        <v>893</v>
      </c>
    </row>
    <row r="116" spans="3:8" hidden="1" x14ac:dyDescent="0.25">
      <c r="C116" s="6">
        <v>70295</v>
      </c>
      <c r="D116" s="6">
        <v>3700782702945</v>
      </c>
      <c r="E116" s="7" t="s">
        <v>729</v>
      </c>
      <c r="F116" s="7">
        <v>2200</v>
      </c>
      <c r="G116" s="7">
        <v>2200</v>
      </c>
      <c r="H116" t="s">
        <v>894</v>
      </c>
    </row>
    <row r="117" spans="3:8" hidden="1" x14ac:dyDescent="0.25">
      <c r="C117" s="6">
        <v>70297</v>
      </c>
      <c r="D117" s="6">
        <v>3700782702969</v>
      </c>
      <c r="E117" s="7" t="s">
        <v>730</v>
      </c>
      <c r="F117" s="7">
        <v>2200</v>
      </c>
      <c r="G117" s="7">
        <v>2200</v>
      </c>
      <c r="H117" t="s">
        <v>895</v>
      </c>
    </row>
    <row r="118" spans="3:8" hidden="1" x14ac:dyDescent="0.25">
      <c r="C118" s="6">
        <v>70051</v>
      </c>
      <c r="D118" s="6">
        <v>3700782700514</v>
      </c>
      <c r="E118" s="7" t="s">
        <v>731</v>
      </c>
      <c r="F118" s="7">
        <v>2200</v>
      </c>
      <c r="G118" s="7">
        <v>2200</v>
      </c>
      <c r="H118" t="s">
        <v>896</v>
      </c>
    </row>
    <row r="119" spans="3:8" hidden="1" x14ac:dyDescent="0.25">
      <c r="C119" s="6">
        <v>70053</v>
      </c>
      <c r="D119" s="6">
        <v>3700782700538</v>
      </c>
      <c r="E119" s="7" t="s">
        <v>732</v>
      </c>
      <c r="F119" s="7">
        <v>2200</v>
      </c>
      <c r="G119" s="7">
        <v>2200</v>
      </c>
      <c r="H119" t="s">
        <v>897</v>
      </c>
    </row>
    <row r="120" spans="3:8" hidden="1" x14ac:dyDescent="0.25">
      <c r="C120" s="6">
        <v>70305</v>
      </c>
      <c r="D120" s="6">
        <v>3700782703041</v>
      </c>
      <c r="E120" s="7" t="s">
        <v>733</v>
      </c>
      <c r="F120" s="7">
        <v>2200</v>
      </c>
      <c r="G120" s="7">
        <v>2200</v>
      </c>
      <c r="H120" t="s">
        <v>898</v>
      </c>
    </row>
    <row r="121" spans="3:8" hidden="1" x14ac:dyDescent="0.25">
      <c r="C121" s="6">
        <v>70311</v>
      </c>
      <c r="D121" s="6">
        <v>3700782703102</v>
      </c>
      <c r="E121" s="7" t="s">
        <v>734</v>
      </c>
      <c r="F121" s="7">
        <v>2200</v>
      </c>
      <c r="G121" s="7">
        <v>2200</v>
      </c>
      <c r="H121" t="s">
        <v>899</v>
      </c>
    </row>
    <row r="122" spans="3:8" hidden="1" x14ac:dyDescent="0.25">
      <c r="C122" s="6">
        <v>70055</v>
      </c>
      <c r="D122" s="6">
        <v>3700782700552</v>
      </c>
      <c r="E122" s="7" t="s">
        <v>735</v>
      </c>
      <c r="F122" s="7">
        <v>2200</v>
      </c>
      <c r="G122" s="7">
        <v>2200</v>
      </c>
      <c r="H122" t="s">
        <v>900</v>
      </c>
    </row>
    <row r="123" spans="3:8" hidden="1" x14ac:dyDescent="0.25">
      <c r="C123" s="6">
        <v>70057</v>
      </c>
      <c r="D123" s="6">
        <v>3700782700576</v>
      </c>
      <c r="E123" s="7" t="s">
        <v>736</v>
      </c>
      <c r="F123" s="7">
        <v>2200</v>
      </c>
      <c r="G123" s="7">
        <v>2200</v>
      </c>
      <c r="H123" t="s">
        <v>901</v>
      </c>
    </row>
    <row r="124" spans="3:8" hidden="1" x14ac:dyDescent="0.25">
      <c r="C124" s="6">
        <v>70321</v>
      </c>
      <c r="D124" s="6">
        <v>3700782703201</v>
      </c>
      <c r="E124" s="7" t="s">
        <v>737</v>
      </c>
      <c r="F124" s="7">
        <v>2200</v>
      </c>
      <c r="G124" s="7">
        <v>2200</v>
      </c>
      <c r="H124" t="s">
        <v>902</v>
      </c>
    </row>
    <row r="125" spans="3:8" hidden="1" x14ac:dyDescent="0.25">
      <c r="C125" s="6">
        <v>70317</v>
      </c>
      <c r="D125" s="6">
        <v>3700782703164</v>
      </c>
      <c r="E125" s="7" t="s">
        <v>738</v>
      </c>
      <c r="F125" s="7">
        <v>2200</v>
      </c>
      <c r="G125" s="7">
        <v>2200</v>
      </c>
      <c r="H125" t="s">
        <v>903</v>
      </c>
    </row>
    <row r="126" spans="3:8" hidden="1" x14ac:dyDescent="0.25">
      <c r="C126" s="6">
        <v>70351</v>
      </c>
      <c r="D126" s="6">
        <v>3700782703508</v>
      </c>
      <c r="E126" s="7" t="s">
        <v>739</v>
      </c>
      <c r="F126" s="7">
        <v>2200</v>
      </c>
      <c r="G126" s="7">
        <v>2200</v>
      </c>
      <c r="H126" t="s">
        <v>904</v>
      </c>
    </row>
    <row r="127" spans="3:8" hidden="1" x14ac:dyDescent="0.25">
      <c r="C127" s="6">
        <v>70353</v>
      </c>
      <c r="D127" s="6">
        <v>3700782703522</v>
      </c>
      <c r="E127" s="7" t="s">
        <v>740</v>
      </c>
      <c r="F127" s="7">
        <v>2200</v>
      </c>
      <c r="G127" s="7">
        <v>2200</v>
      </c>
      <c r="H127" t="s">
        <v>905</v>
      </c>
    </row>
    <row r="128" spans="3:8" hidden="1" x14ac:dyDescent="0.25">
      <c r="C128" s="6">
        <v>70307</v>
      </c>
      <c r="D128" s="6">
        <v>3700782703072</v>
      </c>
      <c r="E128" s="7" t="s">
        <v>741</v>
      </c>
      <c r="F128" s="7">
        <v>2200</v>
      </c>
      <c r="G128" s="7">
        <v>2200</v>
      </c>
      <c r="H128" t="s">
        <v>906</v>
      </c>
    </row>
    <row r="129" spans="3:8" hidden="1" x14ac:dyDescent="0.25">
      <c r="C129" s="6">
        <v>70323</v>
      </c>
      <c r="D129" s="6">
        <v>3700782703232</v>
      </c>
      <c r="E129" s="7" t="s">
        <v>742</v>
      </c>
      <c r="F129" s="7">
        <v>2200</v>
      </c>
      <c r="G129" s="7">
        <v>2200</v>
      </c>
      <c r="H129" t="s">
        <v>907</v>
      </c>
    </row>
    <row r="130" spans="3:8" hidden="1" x14ac:dyDescent="0.25">
      <c r="C130" s="6">
        <v>70355</v>
      </c>
      <c r="D130" s="6">
        <v>3700782703553</v>
      </c>
      <c r="E130" s="7" t="s">
        <v>743</v>
      </c>
      <c r="F130" s="7">
        <v>2200</v>
      </c>
      <c r="G130" s="7">
        <v>2200</v>
      </c>
      <c r="H130" t="s">
        <v>908</v>
      </c>
    </row>
    <row r="131" spans="3:8" hidden="1" x14ac:dyDescent="0.25">
      <c r="C131" s="6">
        <v>70357</v>
      </c>
      <c r="D131" s="6">
        <v>3700782703577</v>
      </c>
      <c r="E131" s="7" t="s">
        <v>743</v>
      </c>
      <c r="F131" s="7">
        <v>2200</v>
      </c>
      <c r="G131" s="7">
        <v>2200</v>
      </c>
      <c r="H131" t="s">
        <v>908</v>
      </c>
    </row>
    <row r="132" spans="3:8" hidden="1" x14ac:dyDescent="0.25">
      <c r="C132" s="6">
        <v>70400</v>
      </c>
      <c r="D132" s="6">
        <v>3700782704000</v>
      </c>
      <c r="E132" s="7" t="s">
        <v>744</v>
      </c>
      <c r="F132" s="7">
        <v>1</v>
      </c>
      <c r="G132" s="7">
        <v>100</v>
      </c>
      <c r="H132" t="s">
        <v>762</v>
      </c>
    </row>
    <row r="133" spans="3:8" hidden="1" x14ac:dyDescent="0.25">
      <c r="C133" s="6">
        <v>70380</v>
      </c>
      <c r="D133" s="6">
        <v>3700782703805</v>
      </c>
      <c r="E133" s="7" t="s">
        <v>745</v>
      </c>
      <c r="F133" s="7">
        <v>2000</v>
      </c>
      <c r="G133" s="7">
        <v>12000</v>
      </c>
      <c r="H133" t="s">
        <v>909</v>
      </c>
    </row>
    <row r="134" spans="3:8" hidden="1" x14ac:dyDescent="0.25">
      <c r="C134" s="6">
        <v>70382</v>
      </c>
      <c r="D134" s="6">
        <v>3700782703829</v>
      </c>
      <c r="E134" s="7" t="s">
        <v>746</v>
      </c>
      <c r="F134" s="7">
        <v>2000</v>
      </c>
      <c r="G134" s="7">
        <v>12000</v>
      </c>
      <c r="H134" t="s">
        <v>910</v>
      </c>
    </row>
    <row r="135" spans="3:8" hidden="1" x14ac:dyDescent="0.25">
      <c r="C135" s="6">
        <v>70384</v>
      </c>
      <c r="D135" s="6">
        <v>3700782703843</v>
      </c>
      <c r="E135" s="7" t="s">
        <v>747</v>
      </c>
      <c r="F135" s="7">
        <v>2000</v>
      </c>
      <c r="G135" s="7">
        <v>12000</v>
      </c>
      <c r="H135" t="s">
        <v>911</v>
      </c>
    </row>
    <row r="136" spans="3:8" hidden="1" x14ac:dyDescent="0.25">
      <c r="C136" s="6">
        <v>70386</v>
      </c>
      <c r="D136" s="6">
        <v>3700782703867</v>
      </c>
      <c r="E136" s="7" t="s">
        <v>748</v>
      </c>
      <c r="F136" s="7">
        <v>2000</v>
      </c>
      <c r="G136" s="7">
        <v>12000</v>
      </c>
      <c r="H136" t="s">
        <v>912</v>
      </c>
    </row>
    <row r="137" spans="3:8" hidden="1" x14ac:dyDescent="0.25">
      <c r="C137" s="6">
        <v>70388</v>
      </c>
      <c r="D137" s="6">
        <v>3700782703881</v>
      </c>
      <c r="E137" s="7" t="s">
        <v>749</v>
      </c>
      <c r="F137" s="7">
        <v>2000</v>
      </c>
      <c r="G137" s="7">
        <v>12000</v>
      </c>
      <c r="H137" t="s">
        <v>913</v>
      </c>
    </row>
    <row r="138" spans="3:8" hidden="1" x14ac:dyDescent="0.25">
      <c r="C138" s="6">
        <v>70390</v>
      </c>
      <c r="D138" s="6">
        <v>3700782703904</v>
      </c>
      <c r="E138" s="7" t="s">
        <v>750</v>
      </c>
      <c r="F138" s="7">
        <v>2000</v>
      </c>
      <c r="G138" s="7">
        <v>12000</v>
      </c>
      <c r="H138" t="s">
        <v>914</v>
      </c>
    </row>
    <row r="139" spans="3:8" hidden="1" x14ac:dyDescent="0.25">
      <c r="C139" s="6">
        <v>70392</v>
      </c>
      <c r="D139" s="6">
        <v>3700782703928</v>
      </c>
      <c r="E139" s="7" t="s">
        <v>751</v>
      </c>
      <c r="F139" s="7">
        <v>2000</v>
      </c>
      <c r="G139" s="7">
        <v>12000</v>
      </c>
      <c r="H139" t="s">
        <v>915</v>
      </c>
    </row>
    <row r="140" spans="3:8" hidden="1" x14ac:dyDescent="0.25">
      <c r="C140" s="6">
        <v>70394</v>
      </c>
      <c r="D140" s="6">
        <v>3700782703942</v>
      </c>
      <c r="E140" s="7" t="s">
        <v>752</v>
      </c>
      <c r="F140" s="7">
        <v>2000</v>
      </c>
      <c r="G140" s="7">
        <v>12000</v>
      </c>
      <c r="H140" t="s">
        <v>916</v>
      </c>
    </row>
    <row r="141" spans="3:8" hidden="1" x14ac:dyDescent="0.25">
      <c r="C141" s="6">
        <v>70396</v>
      </c>
      <c r="D141" s="6">
        <v>3700782703966</v>
      </c>
      <c r="E141" s="7" t="s">
        <v>753</v>
      </c>
      <c r="F141" s="7">
        <v>2000</v>
      </c>
      <c r="G141" s="7">
        <v>12000</v>
      </c>
      <c r="H141" t="s">
        <v>917</v>
      </c>
    </row>
    <row r="142" spans="3:8" hidden="1" x14ac:dyDescent="0.25">
      <c r="C142" s="6">
        <v>70398</v>
      </c>
      <c r="D142" s="6">
        <v>3700782703980</v>
      </c>
      <c r="E142" s="7" t="s">
        <v>754</v>
      </c>
      <c r="F142" s="7">
        <v>2000</v>
      </c>
      <c r="G142" s="7">
        <v>12000</v>
      </c>
      <c r="H142" t="s">
        <v>918</v>
      </c>
    </row>
  </sheetData>
  <sheetProtection algorithmName="SHA-512" hashValue="A3zD5DT/s0zg7Sob6YGo5j+1yopqic1x22dWqwqfkxdYEoamWK1NVHZPhGyYSwU4Wz6cRY5EWf4WJTjxv1T64Q==" saltValue="5uHYz1Ng+g1UnptH0wqtFg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28</vt:i4>
      </vt:variant>
    </vt:vector>
  </HeadingPairs>
  <TitlesOfParts>
    <vt:vector size="33" baseType="lpstr">
      <vt:lpstr>Spijker wijzer</vt:lpstr>
      <vt:lpstr>spijker wijzer andersom</vt:lpstr>
      <vt:lpstr>matrix</vt:lpstr>
      <vt:lpstr>lijst</vt:lpstr>
      <vt:lpstr>artnrs</vt:lpstr>
      <vt:lpstr>BeA</vt:lpstr>
      <vt:lpstr>Bostitch</vt:lpstr>
      <vt:lpstr>Carat</vt:lpstr>
      <vt:lpstr>DeWalt</vt:lpstr>
      <vt:lpstr>DuoFast</vt:lpstr>
      <vt:lpstr>Dutack</vt:lpstr>
      <vt:lpstr>Haubold</vt:lpstr>
      <vt:lpstr>Hikoki</vt:lpstr>
      <vt:lpstr>Hilti</vt:lpstr>
      <vt:lpstr>Hitachi</vt:lpstr>
      <vt:lpstr>KitproBasso</vt:lpstr>
      <vt:lpstr>Makita</vt:lpstr>
      <vt:lpstr>Max</vt:lpstr>
      <vt:lpstr>Merken</vt:lpstr>
      <vt:lpstr>Metabo</vt:lpstr>
      <vt:lpstr>Milwaukee</vt:lpstr>
      <vt:lpstr>Nikema</vt:lpstr>
      <vt:lpstr>Panrex</vt:lpstr>
      <vt:lpstr>Paslode</vt:lpstr>
      <vt:lpstr>Powers</vt:lpstr>
      <vt:lpstr>Prebena</vt:lpstr>
      <vt:lpstr>Rapid</vt:lpstr>
      <vt:lpstr>Senco</vt:lpstr>
      <vt:lpstr>Spit</vt:lpstr>
      <vt:lpstr>SYMPAFIX</vt:lpstr>
      <vt:lpstr>Tjep</vt:lpstr>
      <vt:lpstr>Union</vt:lpstr>
      <vt:lpstr>Würth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 Verkaik</dc:creator>
  <cp:lastModifiedBy>Jos Verkaik</cp:lastModifiedBy>
  <dcterms:created xsi:type="dcterms:W3CDTF">2022-02-16T12:28:12Z</dcterms:created>
  <dcterms:modified xsi:type="dcterms:W3CDTF">2022-04-13T09:18:00Z</dcterms:modified>
</cp:coreProperties>
</file>